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tevan.esvanjia\Desktop\"/>
    </mc:Choice>
  </mc:AlternateContent>
  <bookViews>
    <workbookView xWindow="0" yWindow="0" windowWidth="23040" windowHeight="9264" tabRatio="708" activeTab="3"/>
  </bookViews>
  <sheets>
    <sheet name="განმარტ. ბარათი" sheetId="46" r:id="rId1"/>
    <sheet name="ნაკრები" sheetId="47" r:id="rId2"/>
    <sheet name="5" sheetId="127" r:id="rId3"/>
    <sheet name="5-6" sheetId="120" r:id="rId4"/>
  </sheets>
  <definedNames>
    <definedName name="_xlnm._FilterDatabase" localSheetId="3" hidden="1">'5-6'!$A$1:$A$157</definedName>
    <definedName name="_xlnm._FilterDatabase" localSheetId="1" hidden="1">ნაკრები!$A$2:$L$5</definedName>
    <definedName name="_xlnm.Print_Area" localSheetId="2">'5'!$A$1:$I$11</definedName>
    <definedName name="_xlnm.Print_Area" localSheetId="3">'5-6'!$A$1:$M$157</definedName>
    <definedName name="_xlnm.Print_Area" localSheetId="0">'განმარტ. ბარათი'!$A$1:$M$36</definedName>
    <definedName name="_xlnm.Print_Area" localSheetId="1">ნაკრები!$A$1:$H$14</definedName>
  </definedNames>
  <calcPr calcId="152511"/>
</workbook>
</file>

<file path=xl/calcChain.xml><?xml version="1.0" encoding="utf-8"?>
<calcChain xmlns="http://schemas.openxmlformats.org/spreadsheetml/2006/main">
  <c r="A11" i="46" l="1"/>
  <c r="A2" i="47" l="1"/>
  <c r="F32" i="120" l="1"/>
  <c r="F9" i="127" l="1"/>
  <c r="E9" i="127"/>
  <c r="E82" i="120" l="1"/>
  <c r="F82" i="120" s="1"/>
  <c r="H82" i="120" s="1"/>
  <c r="M82" i="120" s="1"/>
  <c r="F81" i="120"/>
  <c r="H81" i="120" s="1"/>
  <c r="M81" i="120" s="1"/>
  <c r="E81" i="120"/>
  <c r="E79" i="120"/>
  <c r="F79" i="120" s="1"/>
  <c r="L79" i="120" s="1"/>
  <c r="M79" i="120" s="1"/>
  <c r="F78" i="120"/>
  <c r="J78" i="120" s="1"/>
  <c r="M78" i="120" s="1"/>
  <c r="L149" i="120"/>
  <c r="M149" i="120" s="1"/>
  <c r="F148" i="120"/>
  <c r="J148" i="120" s="1"/>
  <c r="M148" i="120" s="1"/>
  <c r="F147" i="120"/>
  <c r="J147" i="120" s="1"/>
  <c r="M147" i="120" s="1"/>
  <c r="E145" i="120"/>
  <c r="F145" i="120" s="1"/>
  <c r="L145" i="120" s="1"/>
  <c r="M145" i="120" s="1"/>
  <c r="E144" i="120"/>
  <c r="F144" i="120" s="1"/>
  <c r="J144" i="120" s="1"/>
  <c r="M144" i="120" s="1"/>
  <c r="E142" i="120"/>
  <c r="E141" i="120"/>
  <c r="E140" i="120"/>
  <c r="E139" i="120"/>
  <c r="F138" i="120"/>
  <c r="E137" i="120"/>
  <c r="E136" i="120"/>
  <c r="H135" i="120"/>
  <c r="M135" i="120" s="1"/>
  <c r="H134" i="120"/>
  <c r="M134" i="120" s="1"/>
  <c r="H133" i="120"/>
  <c r="M133" i="120" s="1"/>
  <c r="E131" i="120"/>
  <c r="E130" i="120"/>
  <c r="F129" i="120"/>
  <c r="F127" i="120"/>
  <c r="H127" i="120" s="1"/>
  <c r="M127" i="120" s="1"/>
  <c r="F126" i="120"/>
  <c r="H126" i="120" s="1"/>
  <c r="M126" i="120" s="1"/>
  <c r="F124" i="120"/>
  <c r="J124" i="120" s="1"/>
  <c r="M124" i="120" s="1"/>
  <c r="E122" i="120"/>
  <c r="H121" i="120"/>
  <c r="M121" i="120" s="1"/>
  <c r="E119" i="120"/>
  <c r="E118" i="120"/>
  <c r="F117" i="120"/>
  <c r="F118" i="120" s="1"/>
  <c r="J118" i="120" s="1"/>
  <c r="M118" i="120" s="1"/>
  <c r="F116" i="120"/>
  <c r="H116" i="120" s="1"/>
  <c r="M116" i="120" s="1"/>
  <c r="F115" i="120"/>
  <c r="H115" i="120" s="1"/>
  <c r="M115" i="120" s="1"/>
  <c r="F114" i="120"/>
  <c r="H114" i="120" s="1"/>
  <c r="M114" i="120" s="1"/>
  <c r="H113" i="120"/>
  <c r="M113" i="120" s="1"/>
  <c r="F113" i="120"/>
  <c r="F111" i="120"/>
  <c r="L111" i="120" s="1"/>
  <c r="M111" i="120" s="1"/>
  <c r="F110" i="120"/>
  <c r="J110" i="120" s="1"/>
  <c r="M110" i="120" s="1"/>
  <c r="F108" i="120"/>
  <c r="H108" i="120" s="1"/>
  <c r="M108" i="120" s="1"/>
  <c r="F107" i="120"/>
  <c r="H107" i="120" s="1"/>
  <c r="M107" i="120" s="1"/>
  <c r="F106" i="120"/>
  <c r="H106" i="120" s="1"/>
  <c r="M106" i="120" s="1"/>
  <c r="F105" i="120"/>
  <c r="H105" i="120" s="1"/>
  <c r="M105" i="120" s="1"/>
  <c r="L103" i="120"/>
  <c r="M103" i="120" s="1"/>
  <c r="F103" i="120"/>
  <c r="F102" i="120"/>
  <c r="J102" i="120" s="1"/>
  <c r="M102" i="120" s="1"/>
  <c r="F100" i="120"/>
  <c r="H100" i="120" s="1"/>
  <c r="M100" i="120" s="1"/>
  <c r="F99" i="120"/>
  <c r="H99" i="120" s="1"/>
  <c r="M99" i="120" s="1"/>
  <c r="F97" i="120"/>
  <c r="L97" i="120" s="1"/>
  <c r="M97" i="120" s="1"/>
  <c r="F96" i="120"/>
  <c r="J96" i="120" s="1"/>
  <c r="M96" i="120" s="1"/>
  <c r="E94" i="120"/>
  <c r="F94" i="120" s="1"/>
  <c r="H94" i="120" s="1"/>
  <c r="M94" i="120" s="1"/>
  <c r="E93" i="120"/>
  <c r="F93" i="120" s="1"/>
  <c r="H93" i="120" s="1"/>
  <c r="M93" i="120" s="1"/>
  <c r="E91" i="120"/>
  <c r="F91" i="120" s="1"/>
  <c r="L91" i="120" s="1"/>
  <c r="M91" i="120" s="1"/>
  <c r="F90" i="120"/>
  <c r="J90" i="120" s="1"/>
  <c r="M90" i="120" s="1"/>
  <c r="E88" i="120"/>
  <c r="F88" i="120" s="1"/>
  <c r="H88" i="120" s="1"/>
  <c r="M88" i="120" s="1"/>
  <c r="E87" i="120"/>
  <c r="F87" i="120" s="1"/>
  <c r="H87" i="120" s="1"/>
  <c r="M87" i="120" s="1"/>
  <c r="E85" i="120"/>
  <c r="F85" i="120" s="1"/>
  <c r="L85" i="120" s="1"/>
  <c r="M85" i="120" s="1"/>
  <c r="F84" i="120"/>
  <c r="J84" i="120" s="1"/>
  <c r="M84" i="120" s="1"/>
  <c r="F75" i="120"/>
  <c r="H75" i="120" s="1"/>
  <c r="M75" i="120" s="1"/>
  <c r="F74" i="120"/>
  <c r="H74" i="120" s="1"/>
  <c r="M74" i="120" s="1"/>
  <c r="F72" i="120"/>
  <c r="L72" i="120" s="1"/>
  <c r="M72" i="120" s="1"/>
  <c r="F71" i="120"/>
  <c r="J71" i="120" s="1"/>
  <c r="M71" i="120" s="1"/>
  <c r="E69" i="120"/>
  <c r="F69" i="120" s="1"/>
  <c r="H69" i="120" s="1"/>
  <c r="M69" i="120" s="1"/>
  <c r="F68" i="120"/>
  <c r="H68" i="120" s="1"/>
  <c r="M68" i="120" s="1"/>
  <c r="F67" i="120"/>
  <c r="L67" i="120" s="1"/>
  <c r="M67" i="120" s="1"/>
  <c r="E67" i="120"/>
  <c r="F66" i="120"/>
  <c r="J66" i="120" s="1"/>
  <c r="M66" i="120" s="1"/>
  <c r="E66" i="120"/>
  <c r="E64" i="120"/>
  <c r="F64" i="120" s="1"/>
  <c r="H64" i="120" s="1"/>
  <c r="M64" i="120" s="1"/>
  <c r="E63" i="120"/>
  <c r="F63" i="120" s="1"/>
  <c r="H63" i="120" s="1"/>
  <c r="M63" i="120" s="1"/>
  <c r="E62" i="120"/>
  <c r="F62" i="120" s="1"/>
  <c r="L62" i="120" s="1"/>
  <c r="M62" i="120" s="1"/>
  <c r="E61" i="120"/>
  <c r="F61" i="120" s="1"/>
  <c r="J61" i="120" s="1"/>
  <c r="M61" i="120" s="1"/>
  <c r="F59" i="120"/>
  <c r="H59" i="120" s="1"/>
  <c r="M59" i="120" s="1"/>
  <c r="E59" i="120"/>
  <c r="E58" i="120"/>
  <c r="F58" i="120" s="1"/>
  <c r="H58" i="120" s="1"/>
  <c r="M58" i="120" s="1"/>
  <c r="F57" i="120"/>
  <c r="L57" i="120" s="1"/>
  <c r="M57" i="120" s="1"/>
  <c r="E57" i="120"/>
  <c r="F56" i="120"/>
  <c r="J56" i="120" s="1"/>
  <c r="M56" i="120" s="1"/>
  <c r="E56" i="120"/>
  <c r="F54" i="120"/>
  <c r="H54" i="120" s="1"/>
  <c r="M54" i="120" s="1"/>
  <c r="F53" i="120"/>
  <c r="H53" i="120" s="1"/>
  <c r="M53" i="120" s="1"/>
  <c r="F52" i="120"/>
  <c r="H52" i="120" s="1"/>
  <c r="M52" i="120" s="1"/>
  <c r="F51" i="120"/>
  <c r="H51" i="120" s="1"/>
  <c r="M51" i="120" s="1"/>
  <c r="F49" i="120"/>
  <c r="L49" i="120" s="1"/>
  <c r="M49" i="120" s="1"/>
  <c r="F48" i="120"/>
  <c r="L48" i="120" s="1"/>
  <c r="M48" i="120" s="1"/>
  <c r="F47" i="120"/>
  <c r="J47" i="120" s="1"/>
  <c r="M47" i="120" s="1"/>
  <c r="H44" i="120"/>
  <c r="M44" i="120" s="1"/>
  <c r="H43" i="120"/>
  <c r="M43" i="120" s="1"/>
  <c r="F42" i="120"/>
  <c r="L42" i="120" s="1"/>
  <c r="M42" i="120" s="1"/>
  <c r="F40" i="120"/>
  <c r="F41" i="120" s="1"/>
  <c r="J41" i="120" s="1"/>
  <c r="M41" i="120" s="1"/>
  <c r="E39" i="120"/>
  <c r="F39" i="120" s="1"/>
  <c r="H39" i="120" s="1"/>
  <c r="M39" i="120" s="1"/>
  <c r="E38" i="120"/>
  <c r="F38" i="120" s="1"/>
  <c r="H38" i="120" s="1"/>
  <c r="M38" i="120" s="1"/>
  <c r="E37" i="120"/>
  <c r="F37" i="120" s="1"/>
  <c r="L37" i="120" s="1"/>
  <c r="M37" i="120" s="1"/>
  <c r="E36" i="120"/>
  <c r="F36" i="120" s="1"/>
  <c r="J36" i="120" s="1"/>
  <c r="M36" i="120" s="1"/>
  <c r="L34" i="120"/>
  <c r="M34" i="120" s="1"/>
  <c r="J33" i="120"/>
  <c r="H33" i="120"/>
  <c r="F31" i="120"/>
  <c r="H31" i="120" s="1"/>
  <c r="M31" i="120" s="1"/>
  <c r="E30" i="120"/>
  <c r="F30" i="120" s="1"/>
  <c r="H30" i="120" s="1"/>
  <c r="M30" i="120" s="1"/>
  <c r="E29" i="120"/>
  <c r="F29" i="120" s="1"/>
  <c r="H29" i="120" s="1"/>
  <c r="M29" i="120" s="1"/>
  <c r="E28" i="120"/>
  <c r="F28" i="120" s="1"/>
  <c r="H28" i="120" s="1"/>
  <c r="M28" i="120" s="1"/>
  <c r="F27" i="120"/>
  <c r="H27" i="120" s="1"/>
  <c r="M27" i="120" s="1"/>
  <c r="H26" i="120"/>
  <c r="M26" i="120" s="1"/>
  <c r="F26" i="120"/>
  <c r="E25" i="120"/>
  <c r="F25" i="120" s="1"/>
  <c r="H24" i="120"/>
  <c r="M24" i="120" s="1"/>
  <c r="H23" i="120"/>
  <c r="M23" i="120" s="1"/>
  <c r="F21" i="120"/>
  <c r="L21" i="120" s="1"/>
  <c r="M21" i="120" s="1"/>
  <c r="F20" i="120"/>
  <c r="J20" i="120" s="1"/>
  <c r="M20" i="120" s="1"/>
  <c r="F18" i="120"/>
  <c r="H18" i="120" s="1"/>
  <c r="M18" i="120" s="1"/>
  <c r="E16" i="120"/>
  <c r="F16" i="120" s="1"/>
  <c r="J16" i="120" s="1"/>
  <c r="M16" i="120" s="1"/>
  <c r="E14" i="120"/>
  <c r="F14" i="120" s="1"/>
  <c r="J14" i="120" s="1"/>
  <c r="M14" i="120" s="1"/>
  <c r="F12" i="120"/>
  <c r="J12" i="120" s="1"/>
  <c r="F11" i="120"/>
  <c r="H11" i="120" s="1"/>
  <c r="J10" i="120"/>
  <c r="H10" i="120"/>
  <c r="F9" i="120"/>
  <c r="J9" i="120" s="1"/>
  <c r="M9" i="120" s="1"/>
  <c r="M11" i="120" l="1"/>
  <c r="M33" i="120"/>
  <c r="H25" i="120"/>
  <c r="M25" i="120" s="1"/>
  <c r="L32" i="120"/>
  <c r="M32" i="120" s="1"/>
  <c r="F130" i="120"/>
  <c r="J130" i="120" s="1"/>
  <c r="M130" i="120" s="1"/>
  <c r="M10" i="120"/>
  <c r="L12" i="120"/>
  <c r="F142" i="120"/>
  <c r="H142" i="120" s="1"/>
  <c r="M142" i="120" s="1"/>
  <c r="F45" i="120"/>
  <c r="H45" i="120" s="1"/>
  <c r="M45" i="120" s="1"/>
  <c r="F131" i="120"/>
  <c r="L131" i="120" s="1"/>
  <c r="M131" i="120" s="1"/>
  <c r="F139" i="120"/>
  <c r="J139" i="120" s="1"/>
  <c r="M139" i="120" s="1"/>
  <c r="F140" i="120"/>
  <c r="L140" i="120" s="1"/>
  <c r="M140" i="120" s="1"/>
  <c r="F141" i="120"/>
  <c r="H141" i="120" s="1"/>
  <c r="M141" i="120" s="1"/>
  <c r="J11" i="120"/>
  <c r="F122" i="120"/>
  <c r="H122" i="120" s="1"/>
  <c r="M122" i="120" s="1"/>
  <c r="F137" i="120"/>
  <c r="H137" i="120" s="1"/>
  <c r="M137" i="120" s="1"/>
  <c r="F136" i="120"/>
  <c r="H136" i="120" s="1"/>
  <c r="M136" i="120" s="1"/>
  <c r="H12" i="120"/>
  <c r="F119" i="120"/>
  <c r="L119" i="120" s="1"/>
  <c r="M119" i="120" s="1"/>
  <c r="M12" i="120" l="1"/>
  <c r="M151" i="120"/>
  <c r="L151" i="120"/>
  <c r="H151" i="120"/>
  <c r="H152" i="120" s="1"/>
  <c r="M152" i="120" s="1"/>
  <c r="M153" i="120" s="1"/>
  <c r="J151" i="120"/>
  <c r="M154" i="120" l="1"/>
  <c r="M155" i="120" s="1"/>
  <c r="M156" i="120" l="1"/>
  <c r="M157" i="120" s="1"/>
  <c r="D8" i="127" l="1"/>
  <c r="H8" i="127" s="1"/>
  <c r="H9" i="127" s="1"/>
  <c r="D7" i="47" s="1"/>
  <c r="H7" i="47" s="1"/>
  <c r="D9" i="127" l="1"/>
  <c r="F8" i="47" l="1"/>
  <c r="E8" i="47" l="1"/>
  <c r="H8" i="47" l="1"/>
  <c r="D8" i="47"/>
  <c r="H9" i="47" l="1"/>
  <c r="H10" i="47" s="1"/>
  <c r="H11" i="47" l="1"/>
  <c r="H12" i="47" s="1"/>
</calcChain>
</file>

<file path=xl/sharedStrings.xml><?xml version="1.0" encoding="utf-8"?>
<sst xmlns="http://schemas.openxmlformats.org/spreadsheetml/2006/main" count="394" uniqueCount="201">
  <si>
    <t>#</t>
  </si>
  <si>
    <t>სხვა მასალები</t>
  </si>
  <si>
    <t>ლარი</t>
  </si>
  <si>
    <t>მ3</t>
  </si>
  <si>
    <t>ცალი</t>
  </si>
  <si>
    <t>ც</t>
  </si>
  <si>
    <t>მ2</t>
  </si>
  <si>
    <t>ჯამი</t>
  </si>
  <si>
    <t>ტ</t>
  </si>
  <si>
    <t>მანქანები</t>
  </si>
  <si>
    <t>მუშა-მშენებლების შრომის დანახარჯი</t>
  </si>
  <si>
    <t>კაც/სთ</t>
  </si>
  <si>
    <t>მანქ/ს</t>
  </si>
  <si>
    <t>სხვა მანქანები</t>
  </si>
  <si>
    <t>შრომის დანახარჯი</t>
  </si>
  <si>
    <t>მ</t>
  </si>
  <si>
    <t>მატერიალური რესურსები</t>
  </si>
  <si>
    <t>საბ. ფასი</t>
  </si>
  <si>
    <t>შრომითი რესურსები</t>
  </si>
  <si>
    <t>სხვა მასალა</t>
  </si>
  <si>
    <t>კგ</t>
  </si>
  <si>
    <t>რესურსები</t>
  </si>
  <si>
    <t>11-11-1
11-11-2</t>
  </si>
  <si>
    <t xml:space="preserve"> N</t>
  </si>
  <si>
    <t>ხარჯთაღრიცხვის N</t>
  </si>
  <si>
    <t xml:space="preserve"> ხარჯთაღრიცხვის დასახელება</t>
  </si>
  <si>
    <t xml:space="preserve">      სახარჯთაღრიცხვო  ღირებულება  ლარი</t>
  </si>
  <si>
    <t>ხელფასი     ლარი</t>
  </si>
  <si>
    <t>სამშენებლო სამუშაოები</t>
  </si>
  <si>
    <t xml:space="preserve">სამონტ. სამუშაოები </t>
  </si>
  <si>
    <t>მოწყობილობა</t>
  </si>
  <si>
    <t>სხვადასხვა ხარჯები</t>
  </si>
  <si>
    <t>სულ</t>
  </si>
  <si>
    <t>სულ ჯამი</t>
  </si>
  <si>
    <t>16-23-1</t>
  </si>
  <si>
    <t xml:space="preserve">ხარჯთაღრიცხვა </t>
  </si>
  <si>
    <t>განმარტებითი ბარათი</t>
  </si>
  <si>
    <t xml:space="preserve">  ხარჯთაღრიცხვაში გათვალისწინებულია:</t>
  </si>
  <si>
    <t xml:space="preserve">  გაუთვალისწინებელი ხარჯები - 3 %</t>
  </si>
  <si>
    <t xml:space="preserve">  გადასახადი დამატებით ღირებულებაზე – 18 %</t>
  </si>
  <si>
    <t>წინასწარ ღირებულებას და არ წარმოადგენს გადახდის საშუალებას.</t>
  </si>
  <si>
    <t>ანგარიშსწორება ხდება ფაქტიური დანახარჯების მიხედვით, სათანადო დოკუმენტაციის წარდგენით.</t>
  </si>
  <si>
    <t>კრებსითი  ხარჯთაღრიცხვა</t>
  </si>
  <si>
    <t xml:space="preserve">      სახარჯთაღრიცხვო ღირებულება ლარი</t>
  </si>
  <si>
    <t>გაუთვალისწინებელი ხარჯები 3%</t>
  </si>
  <si>
    <t xml:space="preserve">1-11-16            </t>
  </si>
  <si>
    <t>ბულდოზერი 80 ცხ.ძ.</t>
  </si>
  <si>
    <t>წყალი</t>
  </si>
  <si>
    <t>22-23-1</t>
  </si>
  <si>
    <t>22-30-1</t>
  </si>
  <si>
    <t>სხვა მასალები (გამირების ღირებულების გათვალისწინებით)</t>
  </si>
  <si>
    <r>
      <t>მ</t>
    </r>
    <r>
      <rPr>
        <vertAlign val="superscript"/>
        <sz val="10"/>
        <rFont val="Sylfaen"/>
        <family val="1"/>
      </rPr>
      <t>3</t>
    </r>
  </si>
  <si>
    <r>
      <t>მ</t>
    </r>
    <r>
      <rPr>
        <vertAlign val="superscript"/>
        <sz val="10"/>
        <rFont val="Sylfaen"/>
        <family val="1"/>
      </rPr>
      <t>2</t>
    </r>
  </si>
  <si>
    <t>m3</t>
  </si>
  <si>
    <t>t</t>
  </si>
  <si>
    <t>kvanZi</t>
  </si>
  <si>
    <t>c</t>
  </si>
  <si>
    <t>შრომის დანახარჯები</t>
  </si>
  <si>
    <t xml:space="preserve">წყალსადენის ანაკრები რკ/ბ ჭების მოწყობა D=1.0 მ, რგოლით, ძროთი და გადახურვის ფილით თუჯის ხუფით გამირების მოწყობის გათვალისწინებით </t>
  </si>
  <si>
    <t>რკ/ბ   რგოლი D=1000მმ, H-1.0 მ</t>
  </si>
  <si>
    <t>რ/ბეტონი გადახურვის ფილა თუჯის ხუფით</t>
  </si>
  <si>
    <t>რკ/ბ ჭის ძირი</t>
  </si>
  <si>
    <t>ბეტონი B15 (M-200)</t>
  </si>
  <si>
    <t xml:space="preserve">8-4-7          </t>
  </si>
  <si>
    <t>ჭის გარე ზედაპირის ჰიდროიზოლაცია ბითუმის მასტიკით 2 ფენა</t>
  </si>
  <si>
    <t>6-26-4</t>
  </si>
  <si>
    <t>9-24-3 გამოყენებით</t>
  </si>
  <si>
    <t>დეფლექტორი</t>
  </si>
  <si>
    <t>5</t>
  </si>
  <si>
    <t>საბაზრო</t>
  </si>
  <si>
    <t>srf.                                                                 13-111</t>
  </si>
  <si>
    <t>სრფ 4.1-116</t>
  </si>
  <si>
    <t>სრფ 4.1-122</t>
  </si>
  <si>
    <t>სრფ 4.1-151</t>
  </si>
  <si>
    <t>6-31-5</t>
  </si>
  <si>
    <t>9-7-1</t>
  </si>
  <si>
    <t>23-1-2 მიყ</t>
  </si>
  <si>
    <t xml:space="preserve">სავენტილაციო ფოლადის მილის დეფლექტორით  შეძენა და მოწყობა   d=100 მმ;  L=1.0 მ   </t>
  </si>
  <si>
    <t>ფოლადის მილი   d=108X3,5 მმ</t>
  </si>
  <si>
    <t>l</t>
  </si>
  <si>
    <t>8-4-7</t>
  </si>
  <si>
    <t xml:space="preserve">ბიტუმი </t>
  </si>
  <si>
    <t>16-12-1   miy.</t>
  </si>
  <si>
    <t>1-79-4</t>
  </si>
  <si>
    <t>საბაზრ.</t>
  </si>
  <si>
    <t>მასალების ტრანსპორტირება მაღალი გამავლობის ავტოთვითსაცლელით</t>
  </si>
  <si>
    <t>სთ</t>
  </si>
  <si>
    <t>4-453</t>
  </si>
  <si>
    <t>5-118</t>
  </si>
  <si>
    <t>4-533</t>
  </si>
  <si>
    <t>1.10-24</t>
  </si>
  <si>
    <t>1-8-3</t>
  </si>
  <si>
    <t>მასალების დატვირთვა მაღალი გამავლობის ავტომობილებზე</t>
  </si>
  <si>
    <t>სრფ.13-280</t>
  </si>
  <si>
    <t xml:space="preserve">ფოლადის მილის მოწყობა  d=51x3.5მმ  </t>
  </si>
  <si>
    <t>22-5-1</t>
  </si>
  <si>
    <t>6-274</t>
  </si>
  <si>
    <t>ჰიდროიზოლაციის მოწყობა ბიტუმის ხსნარით 2 ფენა</t>
  </si>
  <si>
    <t>6-14</t>
  </si>
  <si>
    <t>ხის ძელი III ხარისხი 40-60</t>
  </si>
  <si>
    <t>ხის ფიცარი III ხარისხი 25-32</t>
  </si>
  <si>
    <t>ხის ფიცარი III ხარისხი 40 და ზემოთ</t>
  </si>
  <si>
    <t>5-028</t>
  </si>
  <si>
    <t>5-024</t>
  </si>
  <si>
    <t>5-026</t>
  </si>
  <si>
    <t xml:space="preserve"> ა-I  გლინულა</t>
  </si>
  <si>
    <t xml:space="preserve"> გადამყვანის შეძენა, მოწყობა </t>
  </si>
  <si>
    <t xml:space="preserve">1-31-2             1-31-14        </t>
  </si>
  <si>
    <t>ამოღებული გრუნტით ქვაბულის შევსება და ადგილზე გაშლა 50მ გადაადგილებით  ბულდოზერით  80ცხ.ძ/. (დატკეპნით)</t>
  </si>
  <si>
    <t>სრფ.13.2-8</t>
  </si>
  <si>
    <t>ბეტონის ტუმბო საავტომობილო სვლაზე</t>
  </si>
  <si>
    <t>საათი</t>
  </si>
  <si>
    <t>6-31-6</t>
  </si>
  <si>
    <t>15-168-9 გამოყენებით</t>
  </si>
  <si>
    <t xml:space="preserve">ჰიდროსაიზოლაციო მასალა "პენეტრონი" </t>
  </si>
  <si>
    <t xml:space="preserve">ფოლადის მილის მოწყობა  d=60.3x4მმ  </t>
  </si>
  <si>
    <t>13-117</t>
  </si>
  <si>
    <t>13-38</t>
  </si>
  <si>
    <t>სრფ. 4.1-332</t>
  </si>
  <si>
    <t>რეზერვუარის იატაკზე ბეტონის ქანობის მოწყობა B-20 M-250</t>
  </si>
  <si>
    <t>ბეტონი B-22.5,  M-300</t>
  </si>
  <si>
    <t>რეზერვუარის ჰიდრავლიკური გამოცდა წყალშეუღწევადობაზე</t>
  </si>
  <si>
    <t>რეზერვუარის ქლორირება</t>
  </si>
  <si>
    <t xml:space="preserve">ფოლადის მილი  d-159მმ                                 L=0.3მ </t>
  </si>
  <si>
    <t xml:space="preserve">გამანაწილებლის მოსაწყობად ტერიტორიის გასუფთავება ეკალბარდისა და წვრილნაყარი ხეებისაგან; ნარჩენების 300 მეტრში უსაფრთხო ადგილზე გადაადგილებით და დაწვით </t>
  </si>
  <si>
    <t>4.1-127</t>
  </si>
  <si>
    <t>ფოლადის მილის (ჩობალი)  შეძენა და მოწყობა კედელში  d=159მმ  (d=51მმ მილებისათვის) L=0.3მ  (3 ცალი)</t>
  </si>
  <si>
    <t>სრფ 2.1-57</t>
  </si>
  <si>
    <t>ჭის სახურავი რკბ.ფილა ჩარჩო ხუფით რეზერვუარში ჩასასვლელის მოსაწყობად</t>
  </si>
  <si>
    <t>6-15</t>
  </si>
  <si>
    <t>6-275</t>
  </si>
  <si>
    <t xml:space="preserve"> შიდა ზედაპირზე "პენეტრონის" წასმა  (ჰიდროიზოლაცი-ისათვის)</t>
  </si>
  <si>
    <t xml:space="preserve">ფოლადის მილის მოწყობა  d=32x3მმ  </t>
  </si>
  <si>
    <t xml:space="preserve">ადაპტორი გადამყვანი ფ-პ 32x32 </t>
  </si>
  <si>
    <t>22-24-1</t>
  </si>
  <si>
    <t>ბიტუმი</t>
  </si>
  <si>
    <t>ბეტონის ტრანსპორტირება ახლომდებარე ბეტონის კვანძიდან ობიექტამდე (მაღალმთიანობის რთულ პირობებში)</t>
  </si>
  <si>
    <r>
      <t>მ</t>
    </r>
    <r>
      <rPr>
        <vertAlign val="superscript"/>
        <sz val="10"/>
        <rFont val="AcadNusx"/>
      </rPr>
      <t>3</t>
    </r>
  </si>
  <si>
    <t>5-6</t>
  </si>
  <si>
    <r>
      <t xml:space="preserve">ობიექტური ხარჯთაღრიცხვა </t>
    </r>
    <r>
      <rPr>
        <b/>
        <sz val="14"/>
        <rFont val="AcadNusx"/>
      </rPr>
      <t>#5</t>
    </r>
  </si>
  <si>
    <t xml:space="preserve"> სახარჯთაღრიცხვო დოკუმენტაცია საბაზრო ურთიერთობათა პირობებში განსაზღვრავს მშენებლობის</t>
  </si>
  <si>
    <r>
      <t>სოფელ სამთისში რკ/ ბეტონის სამარაგო  რეზერვუარის W=15 მ</t>
    </r>
    <r>
      <rPr>
        <vertAlign val="superscript"/>
        <sz val="10"/>
        <rFont val="Sylfaen"/>
        <family val="1"/>
      </rPr>
      <t>3</t>
    </r>
    <r>
      <rPr>
        <sz val="10"/>
        <rFont val="Sylfaen"/>
        <family val="1"/>
      </rPr>
      <t xml:space="preserve">  მოწყობა</t>
    </r>
  </si>
  <si>
    <t>სოფელ სამთისში რკ/ ბეტონის სამარაგო  რეზერვუარის W=15 მ3  მოწყობა</t>
  </si>
  <si>
    <t>სამარაგო რეზერვუარის მოწყობა</t>
  </si>
  <si>
    <t>შედგენილია საბაზისო ნორმებით, მიმდინარე ფასებში 2022 წლის II კვარტლის დონეზე</t>
  </si>
  <si>
    <r>
      <t xml:space="preserve">   ხარჯთაღრიცხვა შედგენილია  საქართველოს ეკონომიკისა და მდგრადი განვითარების მინისტრის ბრძანება </t>
    </r>
    <r>
      <rPr>
        <sz val="12"/>
        <rFont val="AcadNusx"/>
      </rPr>
      <t>#</t>
    </r>
    <r>
      <rPr>
        <sz val="12"/>
        <rFont val="Sylfaen"/>
        <family val="1"/>
      </rPr>
      <t>1-1/251-ის (2011წ.18 თებერვალი) საფუძველზე 1984 წლის ნორმებითა და მშენებლობის შემფასებელთა  კავშირის მიერ გამოცემული სამშენებლო  რესურსების ფასებით  2022 წლის II კვარტლის დონეზე, აგრეთვე დღევანდელი საბაზრო ფასებით იმ მასალაზე რომელიც არ არის ზემოთხსენებულ კრებულში და ხელფასზე. ბეტონისა და მისი ტრანსპორტირების ფასებად მიღებულია ობიექტებთან არსებული უახლოესი ბეტონის ქარხნის საბაზრო ფასები. ვინაიდან პროექტი უნდა განხორციელდეს რთულად მისასვლელი რელიეფის პირობებში, იმ ადგილებისათვის სადაც ვერ ხერხდება მისასვლელი გზების მოწყობა, მასალების შეტანა გათვალისწინებულია ხელით და საჭაპანე ტრანსპორტის გამოყენებით, რომლებზეც ასევე მისადაგებულია ადგილობრივი საბაზრო ფასი.</t>
    </r>
  </si>
  <si>
    <t xml:space="preserve">  ზედნადები ხარჯები სამშენებლო სამუშაოებზე 5 %,  გეგმიური დაგროვება 5%</t>
  </si>
  <si>
    <t>რეზერვუარის მოწყობა</t>
  </si>
  <si>
    <t>ჭის შეძენა და მოწყობა</t>
  </si>
  <si>
    <t xml:space="preserve">შეადგინა: ონის მუნიციპალიტეტის მერიის სივრცითი მოწყობისა და ინფრასტრუქტურის სამსახურმა </t>
  </si>
  <si>
    <t>სამსახურის უფროსი:                  თ. გრძელიშვილი</t>
  </si>
  <si>
    <t xml:space="preserve">IV კატ. გრუნტის დამუშავება ექსაკავატორის კოვშით 0.5მ3  </t>
  </si>
  <si>
    <t>ექსკავატორი ჩამჩის მოც. 0,5-მ3, პნევმოთვლიან სვლაზე</t>
  </si>
  <si>
    <t xml:space="preserve">IV კატეგორიის გრუნტის დამუშავება ხელით </t>
  </si>
  <si>
    <t>ღორღის ბალიშის მოწყობა ფრ.10-20 დატკეპვნით 15-სმ</t>
  </si>
  <si>
    <t>შრომის დანახარჯო</t>
  </si>
  <si>
    <t>ღორღი</t>
  </si>
  <si>
    <t>რ/ბეტონის 15 მ3 რეზერვუარისათვის მოწყობა მ-300 მარკის წყალშეუღწევადი ბეტონის ქსაიპექს ადმიქსის დამატებით</t>
  </si>
  <si>
    <t>არმატურა ა-III კლასის</t>
  </si>
  <si>
    <t>ბეტონი მ-300</t>
  </si>
  <si>
    <t>ქსაიპექსი 1.5%</t>
  </si>
  <si>
    <t>ხის ყალიბის ფარი</t>
  </si>
  <si>
    <t>დანარჩენი ხარჯები</t>
  </si>
  <si>
    <t>ლითონის კიბის მონტაჟი</t>
  </si>
  <si>
    <t>ამწე საავტომობილო სვლაზე 16t</t>
  </si>
  <si>
    <t>ლითონკონსტრუქციები</t>
  </si>
  <si>
    <t>ელექტროდი</t>
  </si>
  <si>
    <t>ჭანჭიკი</t>
  </si>
  <si>
    <t>მილი d-32 х 3</t>
  </si>
  <si>
    <t>მილი  დ-51 х 3.5</t>
  </si>
  <si>
    <t>მილი d-60.3 х 4</t>
  </si>
  <si>
    <t xml:space="preserve"> დ=32 ურდულის ტივტივა ჩამკეტით შეძენა და მოწყობა  </t>
  </si>
  <si>
    <t xml:space="preserve"> დ=32  ურდული ტივტივა ჩამკეტით</t>
  </si>
  <si>
    <t>ურდულის მოწყობა დ-50მმ, მილტუჩებით</t>
  </si>
  <si>
    <t xml:space="preserve">შრ. დანახარჯები </t>
  </si>
  <si>
    <t>სხვა მანქანა</t>
  </si>
  <si>
    <r>
      <t>თუჯის ურდული- დ</t>
    </r>
    <r>
      <rPr>
        <sz val="10"/>
        <rFont val="Times New Roman"/>
        <family val="1"/>
        <charset val="204"/>
      </rPr>
      <t xml:space="preserve">=50 მმ </t>
    </r>
  </si>
  <si>
    <t>მილტუჩი დ-50</t>
  </si>
  <si>
    <t>ჭანჭიკი ქანჩით</t>
  </si>
  <si>
    <t>ურდულის მოწყობა დ-65მმ, მილტუჩებით</t>
  </si>
  <si>
    <r>
      <t>თუჯის ურდული- დ</t>
    </r>
    <r>
      <rPr>
        <sz val="10"/>
        <rFont val="Times New Roman"/>
        <family val="1"/>
        <charset val="204"/>
      </rPr>
      <t xml:space="preserve">=65 მმ </t>
    </r>
  </si>
  <si>
    <t>მილტუჩი დ-65</t>
  </si>
  <si>
    <t>არსებული გრუნტით ქვაბულის შევსება ხელით</t>
  </si>
  <si>
    <t>მასალის ტრანსპორტი</t>
  </si>
  <si>
    <t>ზედნადები ხარჯები</t>
  </si>
  <si>
    <t>გეგმიური დაგროვება</t>
  </si>
  <si>
    <t>ლოკალური ხარჯთაღრიცხვა</t>
  </si>
  <si>
    <t>შიფრი</t>
  </si>
  <si>
    <t>სამუშაოს დასახელება</t>
  </si>
  <si>
    <t>განზ.ერთ</t>
  </si>
  <si>
    <t>ნორმა       ერთ.-ზე</t>
  </si>
  <si>
    <t>რაოდენობა</t>
  </si>
  <si>
    <t>მასალები</t>
  </si>
  <si>
    <t>ერთ.ფასი</t>
  </si>
  <si>
    <t xml:space="preserve">   ხელფასი (l)</t>
  </si>
  <si>
    <t>მანქ.დანადგარები (l)</t>
  </si>
  <si>
    <t>მანქ./სთ</t>
  </si>
  <si>
    <t>ც,</t>
  </si>
  <si>
    <t>დ. ღ.გ. - 0%</t>
  </si>
  <si>
    <t>23</t>
  </si>
  <si>
    <t>24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</si>
</sst>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 _₾_-;\-* #,##0.00\ _₾_-;_-* &quot;-&quot;??\ _₾_-;_-@_-"/>
    <numFmt numFmtId="165" formatCode="0.000"/>
    <numFmt numFmtId="166" formatCode="0.0"/>
    <numFmt numFmtId="167" formatCode="0.0000"/>
    <numFmt numFmtId="168" formatCode="_-* #,##0.00_р_._-;\-* #,##0.00_р_._-;_-* &quot;-&quot;??_р_._-;_-@_-"/>
    <numFmt numFmtId="169" formatCode="_-* #,##0_р_._-;\-* #,##0_р_._-;_-* &quot;-&quot;??_р_._-;_-@_-"/>
    <numFmt numFmtId="170" formatCode="_(* #,##0.0_);_(* \(#,##0.0\);_(* &quot;-&quot;??_);_(@_)"/>
    <numFmt numFmtId="171" formatCode="_(* #,##0.00_);_(* \(#,##0.00\);_(* &quot;-&quot;???_);_(@_)"/>
    <numFmt numFmtId="172" formatCode="#,##0\ &quot;Lari&quot;;\-#,##0\ &quot;Lari&quot;"/>
    <numFmt numFmtId="173" formatCode="_-* #,##0.000_р_._-;\-* #,##0.000_р_._-;_-* &quot;-&quot;???_р_._-;_-@_-"/>
    <numFmt numFmtId="174" formatCode="0.000%"/>
    <numFmt numFmtId="175" formatCode="_-* #,##0.00\ _₽_-;\-* #,##0.00\ _₽_-;_-* &quot;-&quot;??\ _₽_-;_-@_-"/>
  </numFmts>
  <fonts count="60">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0"/>
      <name val="Arial Cyr"/>
      <charset val="204"/>
    </font>
    <font>
      <b/>
      <sz val="10"/>
      <name val="Sylfaen"/>
      <family val="1"/>
    </font>
    <font>
      <sz val="10"/>
      <name val="Arial"/>
      <family val="2"/>
    </font>
    <font>
      <sz val="8"/>
      <name val="AcadNusx"/>
    </font>
    <font>
      <b/>
      <sz val="10"/>
      <name val="AcadNusx"/>
    </font>
    <font>
      <sz val="10"/>
      <name val="AcadNusx"/>
    </font>
    <font>
      <sz val="10"/>
      <name val="Arial"/>
      <family val="2"/>
      <charset val="204"/>
    </font>
    <font>
      <sz val="11"/>
      <name val="AcadNusx"/>
    </font>
    <font>
      <b/>
      <sz val="11"/>
      <name val="AcadNusx"/>
    </font>
    <font>
      <sz val="11"/>
      <color theme="1"/>
      <name val="Calibri"/>
      <family val="2"/>
      <scheme val="minor"/>
    </font>
    <font>
      <sz val="12"/>
      <name val="AcadNusx"/>
    </font>
    <font>
      <sz val="10"/>
      <name val="Sylfaen"/>
      <family val="1"/>
    </font>
    <font>
      <sz val="10"/>
      <name val="Sylfaen"/>
      <family val="1"/>
      <charset val="204"/>
    </font>
    <font>
      <b/>
      <sz val="14"/>
      <name val="AcadNusx"/>
    </font>
    <font>
      <sz val="12"/>
      <name val="Sylfaen"/>
      <family val="1"/>
      <charset val="204"/>
    </font>
    <font>
      <b/>
      <sz val="12"/>
      <name val="Sylfaen"/>
      <family val="1"/>
    </font>
    <font>
      <sz val="12"/>
      <name val="Sylfaen"/>
      <family val="1"/>
    </font>
    <font>
      <sz val="11"/>
      <name val="Sylfaen"/>
      <family val="1"/>
    </font>
    <font>
      <b/>
      <sz val="14"/>
      <name val="Sylfaen"/>
      <family val="1"/>
    </font>
    <font>
      <b/>
      <sz val="11"/>
      <name val="Sylfaen"/>
      <family val="1"/>
    </font>
    <font>
      <sz val="11"/>
      <color theme="1"/>
      <name val="Calibri"/>
      <family val="2"/>
      <charset val="204"/>
      <scheme val="minor"/>
    </font>
    <font>
      <sz val="10"/>
      <name val="Arial"/>
      <family val="2"/>
    </font>
    <font>
      <sz val="10"/>
      <name val="Arial"/>
      <family val="2"/>
    </font>
    <font>
      <sz val="24"/>
      <name val="Sylfaen"/>
      <family val="1"/>
    </font>
    <font>
      <sz val="12"/>
      <name val="Arachveulebrivi Thin"/>
      <family val="2"/>
    </font>
    <font>
      <sz val="10"/>
      <name val="Arial Cyr"/>
      <charset val="1"/>
    </font>
    <font>
      <sz val="10"/>
      <name val="Helv"/>
    </font>
    <font>
      <sz val="10"/>
      <name val="Arial Cyr"/>
      <family val="2"/>
      <charset val="204"/>
    </font>
    <font>
      <sz val="10"/>
      <color theme="1"/>
      <name val="Calibri"/>
      <family val="2"/>
      <charset val="1"/>
      <scheme val="minor"/>
    </font>
    <font>
      <vertAlign val="superscript"/>
      <sz val="10"/>
      <name val="Sylfaen"/>
      <family val="1"/>
    </font>
    <font>
      <sz val="10"/>
      <color theme="1"/>
      <name val="Sylfaen"/>
      <family val="1"/>
    </font>
    <font>
      <sz val="10"/>
      <name val="Times New Roman"/>
      <family val="1"/>
      <charset val="204"/>
    </font>
    <font>
      <sz val="10"/>
      <color theme="1"/>
      <name val="AcadNusx"/>
    </font>
    <font>
      <sz val="10"/>
      <color theme="1"/>
      <name val="Arial"/>
      <family val="2"/>
      <charset val="204"/>
    </font>
    <font>
      <u/>
      <sz val="10"/>
      <name val="AcadNusx"/>
    </font>
    <font>
      <sz val="10"/>
      <name val="Arial"/>
      <family val="2"/>
    </font>
    <font>
      <sz val="10"/>
      <color theme="1"/>
      <name val="Calibri"/>
      <family val="2"/>
      <scheme val="minor"/>
    </font>
    <font>
      <vertAlign val="superscript"/>
      <sz val="10"/>
      <name val="AcadNusx"/>
    </font>
    <font>
      <sz val="10"/>
      <name val="Calibri"/>
      <family val="2"/>
      <scheme val="minor"/>
    </font>
    <font>
      <sz val="10"/>
      <color theme="1"/>
      <name val="Calibri"/>
      <family val="2"/>
      <charset val="204"/>
      <scheme val="minor"/>
    </font>
    <font>
      <sz val="10"/>
      <color indexed="8"/>
      <name val="AcadNusx"/>
    </font>
    <font>
      <sz val="10"/>
      <color rgb="FF000000"/>
      <name val="Sylfaen"/>
      <family val="1"/>
    </font>
    <font>
      <sz val="10"/>
      <color theme="1"/>
      <name val="Sylfaen"/>
      <family val="1"/>
      <charset val="204"/>
    </font>
    <font>
      <sz val="11"/>
      <color indexed="8"/>
      <name val="Calibri"/>
      <family val="2"/>
    </font>
  </fonts>
  <fills count="9">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indexed="9"/>
        <bgColor indexed="64"/>
      </patternFill>
    </fill>
    <fill>
      <patternFill patternType="solid">
        <fgColor theme="9" tint="0.79998168889431442"/>
        <bgColor indexed="64"/>
      </patternFill>
    </fill>
    <fill>
      <patternFill patternType="solid">
        <fgColor theme="0"/>
        <bgColor rgb="FFF0F0F0"/>
      </patternFill>
    </fill>
    <fill>
      <patternFill patternType="solid">
        <fgColor theme="0" tint="-4.9989318521683403E-2"/>
        <bgColor indexed="64"/>
      </patternFill>
    </fill>
    <fill>
      <patternFill patternType="solid">
        <fgColor rgb="FFFFFFFF"/>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02">
    <xf numFmtId="0" fontId="0" fillId="0" borderId="0"/>
    <xf numFmtId="0" fontId="16" fillId="0" borderId="0"/>
    <xf numFmtId="0" fontId="18" fillId="0" borderId="0"/>
    <xf numFmtId="0" fontId="15" fillId="0" borderId="0"/>
    <xf numFmtId="43" fontId="22" fillId="0" borderId="0" applyFont="0" applyFill="0" applyBorder="0" applyAlignment="0" applyProtection="0"/>
    <xf numFmtId="0" fontId="22" fillId="0" borderId="0"/>
    <xf numFmtId="0" fontId="18" fillId="0" borderId="0"/>
    <xf numFmtId="43" fontId="18" fillId="0" borderId="0" applyFont="0" applyFill="0" applyBorder="0" applyAlignment="0" applyProtection="0"/>
    <xf numFmtId="164" fontId="15" fillId="0" borderId="0" applyFont="0" applyFill="0" applyBorder="0" applyAlignment="0" applyProtection="0"/>
    <xf numFmtId="0" fontId="18" fillId="0" borderId="0"/>
    <xf numFmtId="0" fontId="22" fillId="0" borderId="0"/>
    <xf numFmtId="0" fontId="22" fillId="0" borderId="0"/>
    <xf numFmtId="0" fontId="25" fillId="0" borderId="0"/>
    <xf numFmtId="43" fontId="18" fillId="0" borderId="0" applyFont="0" applyFill="0" applyBorder="0" applyAlignment="0" applyProtection="0"/>
    <xf numFmtId="0" fontId="16" fillId="0" borderId="0"/>
    <xf numFmtId="43" fontId="18" fillId="0" borderId="0" applyFont="0" applyFill="0" applyBorder="0" applyAlignment="0" applyProtection="0"/>
    <xf numFmtId="0" fontId="22" fillId="0" borderId="0"/>
    <xf numFmtId="0" fontId="14" fillId="0" borderId="0"/>
    <xf numFmtId="0" fontId="13" fillId="0" borderId="0"/>
    <xf numFmtId="0" fontId="13" fillId="0" borderId="0"/>
    <xf numFmtId="0" fontId="30" fillId="0" borderId="0"/>
    <xf numFmtId="168"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6" fillId="0" borderId="0"/>
    <xf numFmtId="172" fontId="36" fillId="0" borderId="0" applyFont="0" applyFill="0" applyBorder="0" applyAlignment="0" applyProtection="0"/>
    <xf numFmtId="43" fontId="18" fillId="0" borderId="0" applyFont="0" applyFill="0" applyBorder="0" applyAlignment="0" applyProtection="0"/>
    <xf numFmtId="172" fontId="36" fillId="0" borderId="0" applyFont="0" applyFill="0" applyBorder="0" applyAlignment="0" applyProtection="0"/>
    <xf numFmtId="168" fontId="16"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18" fillId="0" borderId="0"/>
    <xf numFmtId="0" fontId="12" fillId="0" borderId="0"/>
    <xf numFmtId="0" fontId="38" fillId="0" borderId="0"/>
    <xf numFmtId="43" fontId="18" fillId="0" borderId="0" applyFont="0" applyFill="0" applyBorder="0" applyAlignment="0" applyProtection="0"/>
    <xf numFmtId="168" fontId="16"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6" fillId="0" borderId="0"/>
    <xf numFmtId="0" fontId="11" fillId="0" borderId="0"/>
    <xf numFmtId="0" fontId="11" fillId="0" borderId="0"/>
    <xf numFmtId="0" fontId="22" fillId="0" borderId="0"/>
    <xf numFmtId="0" fontId="18" fillId="0" borderId="0"/>
    <xf numFmtId="0" fontId="18" fillId="0" borderId="0"/>
    <xf numFmtId="0" fontId="18" fillId="0" borderId="0"/>
    <xf numFmtId="0" fontId="16" fillId="0" borderId="0"/>
    <xf numFmtId="0" fontId="22" fillId="0" borderId="0"/>
    <xf numFmtId="0" fontId="11" fillId="0" borderId="0"/>
    <xf numFmtId="0" fontId="22" fillId="0" borderId="0"/>
    <xf numFmtId="0" fontId="18" fillId="0" borderId="0"/>
    <xf numFmtId="0" fontId="41" fillId="0" borderId="0"/>
    <xf numFmtId="0" fontId="16" fillId="0" borderId="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0" fontId="42" fillId="0" borderId="0"/>
    <xf numFmtId="0" fontId="18" fillId="0" borderId="0"/>
    <xf numFmtId="0" fontId="11" fillId="0" borderId="0"/>
    <xf numFmtId="0" fontId="22" fillId="0" borderId="0"/>
    <xf numFmtId="0" fontId="22" fillId="0" borderId="0"/>
    <xf numFmtId="0" fontId="16" fillId="0" borderId="0"/>
    <xf numFmtId="0" fontId="43" fillId="0" borderId="0"/>
    <xf numFmtId="0" fontId="43" fillId="0" borderId="0"/>
    <xf numFmtId="43" fontId="38" fillId="0" borderId="0" applyFont="0" applyFill="0" applyBorder="0" applyAlignment="0" applyProtection="0"/>
    <xf numFmtId="9" fontId="38" fillId="0" borderId="0" applyFont="0" applyFill="0" applyBorder="0" applyAlignment="0" applyProtection="0"/>
    <xf numFmtId="0" fontId="11" fillId="0" borderId="0"/>
    <xf numFmtId="0" fontId="10" fillId="0" borderId="0"/>
    <xf numFmtId="0" fontId="16" fillId="0" borderId="0"/>
    <xf numFmtId="165" fontId="16" fillId="0" borderId="0" applyFont="0" applyFill="0" applyBorder="0" applyAlignment="0" applyProtection="0"/>
    <xf numFmtId="0" fontId="18" fillId="0" borderId="0"/>
    <xf numFmtId="0" fontId="9" fillId="0" borderId="0"/>
    <xf numFmtId="0" fontId="9" fillId="0" borderId="0"/>
    <xf numFmtId="0" fontId="36" fillId="0" borderId="0"/>
    <xf numFmtId="175" fontId="36" fillId="0" borderId="0" applyFont="0" applyFill="0" applyBorder="0" applyAlignment="0" applyProtection="0"/>
    <xf numFmtId="0" fontId="18" fillId="0" borderId="0"/>
    <xf numFmtId="0" fontId="51" fillId="0" borderId="0"/>
    <xf numFmtId="0" fontId="8" fillId="0" borderId="0"/>
    <xf numFmtId="0" fontId="22" fillId="0" borderId="0"/>
    <xf numFmtId="0" fontId="18" fillId="0" borderId="0"/>
    <xf numFmtId="43" fontId="18" fillId="0" borderId="0" applyFont="0" applyFill="0" applyBorder="0" applyAlignment="0" applyProtection="0"/>
    <xf numFmtId="0" fontId="7" fillId="0" borderId="0"/>
    <xf numFmtId="0" fontId="7" fillId="0" borderId="0"/>
    <xf numFmtId="0" fontId="6" fillId="0" borderId="0"/>
    <xf numFmtId="0" fontId="6" fillId="0" borderId="0"/>
    <xf numFmtId="0" fontId="5" fillId="0" borderId="0"/>
    <xf numFmtId="0" fontId="4" fillId="0" borderId="0"/>
    <xf numFmtId="175" fontId="36" fillId="0" borderId="0" applyFont="0" applyFill="0" applyBorder="0" applyAlignment="0" applyProtection="0"/>
    <xf numFmtId="0" fontId="3" fillId="0" borderId="0"/>
    <xf numFmtId="0" fontId="2" fillId="0" borderId="0"/>
    <xf numFmtId="0" fontId="18" fillId="0" borderId="0"/>
    <xf numFmtId="0" fontId="2"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 fillId="0" borderId="0"/>
    <xf numFmtId="0" fontId="1" fillId="0" borderId="0"/>
    <xf numFmtId="0" fontId="59" fillId="0" borderId="0"/>
  </cellStyleXfs>
  <cellXfs count="410">
    <xf numFmtId="0" fontId="0" fillId="0" borderId="0" xfId="0"/>
    <xf numFmtId="0" fontId="28" fillId="2" borderId="1" xfId="0" applyFont="1" applyFill="1" applyBorder="1" applyAlignment="1">
      <alignment horizontal="center" vertical="center" wrapText="1"/>
    </xf>
    <xf numFmtId="0" fontId="21" fillId="0" borderId="0" xfId="6" applyFont="1" applyFill="1"/>
    <xf numFmtId="0" fontId="33"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wrapText="1"/>
    </xf>
    <xf numFmtId="0" fontId="33" fillId="0" borderId="14" xfId="0" applyFont="1" applyBorder="1" applyAlignment="1">
      <alignment horizontal="center" vertical="center"/>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2" fillId="0" borderId="15" xfId="8" applyNumberFormat="1" applyFont="1" applyBorder="1" applyAlignment="1">
      <alignment horizontal="center" vertical="center" wrapText="1"/>
    </xf>
    <xf numFmtId="0" fontId="32" fillId="0" borderId="16" xfId="0" applyFont="1" applyBorder="1" applyAlignment="1">
      <alignment horizontal="center" vertical="center"/>
    </xf>
    <xf numFmtId="0" fontId="33" fillId="0" borderId="3" xfId="0" applyFont="1" applyFill="1" applyBorder="1" applyAlignment="1">
      <alignment horizontal="center" vertical="center"/>
    </xf>
    <xf numFmtId="49" fontId="32" fillId="0" borderId="4" xfId="0" applyNumberFormat="1" applyFont="1" applyFill="1" applyBorder="1" applyAlignment="1">
      <alignment horizontal="center" vertical="center"/>
    </xf>
    <xf numFmtId="0" fontId="32" fillId="0" borderId="4" xfId="0" applyFont="1" applyFill="1" applyBorder="1" applyAlignment="1">
      <alignment vertical="center" wrapText="1"/>
    </xf>
    <xf numFmtId="164" fontId="32" fillId="0" borderId="4" xfId="8" applyFont="1" applyFill="1" applyBorder="1" applyAlignment="1">
      <alignment horizontal="center" vertical="center"/>
    </xf>
    <xf numFmtId="164" fontId="32" fillId="0" borderId="4" xfId="8" applyFont="1" applyFill="1" applyBorder="1" applyAlignment="1">
      <alignment horizontal="center" vertical="center" wrapText="1"/>
    </xf>
    <xf numFmtId="164" fontId="32" fillId="0" borderId="4" xfId="8" applyFont="1" applyFill="1" applyBorder="1" applyAlignment="1">
      <alignment horizontal="left" vertical="center" wrapText="1"/>
    </xf>
    <xf numFmtId="49" fontId="32" fillId="0" borderId="15" xfId="0" applyNumberFormat="1" applyFont="1" applyBorder="1" applyAlignment="1">
      <alignment horizontal="center" vertical="center"/>
    </xf>
    <xf numFmtId="0" fontId="31" fillId="0" borderId="15" xfId="0" applyFont="1" applyBorder="1" applyAlignment="1">
      <alignment vertical="center" wrapText="1"/>
    </xf>
    <xf numFmtId="170" fontId="31" fillId="0" borderId="15" xfId="8" applyNumberFormat="1" applyFont="1" applyBorder="1" applyAlignment="1">
      <alignment horizontal="center" vertical="center" wrapText="1"/>
    </xf>
    <xf numFmtId="164" fontId="31" fillId="0" borderId="15" xfId="8" applyFont="1" applyBorder="1" applyAlignment="1">
      <alignment horizontal="center" vertical="center" wrapText="1"/>
    </xf>
    <xf numFmtId="0" fontId="31" fillId="0" borderId="15" xfId="0" applyFont="1" applyBorder="1" applyAlignment="1">
      <alignment horizontal="left" vertical="center" wrapText="1"/>
    </xf>
    <xf numFmtId="2" fontId="32" fillId="0" borderId="16" xfId="0" applyNumberFormat="1" applyFont="1" applyBorder="1" applyAlignment="1">
      <alignment horizontal="center" vertical="center"/>
    </xf>
    <xf numFmtId="0" fontId="32" fillId="0" borderId="0" xfId="35" applyFont="1"/>
    <xf numFmtId="0" fontId="26" fillId="0" borderId="0" xfId="35" applyFont="1"/>
    <xf numFmtId="0" fontId="34" fillId="0" borderId="0" xfId="35" applyFont="1"/>
    <xf numFmtId="0" fontId="32" fillId="0" borderId="0" xfId="11" applyFont="1"/>
    <xf numFmtId="0" fontId="40" fillId="0" borderId="0" xfId="11" applyFont="1"/>
    <xf numFmtId="0" fontId="23" fillId="0" borderId="0" xfId="35" applyFont="1" applyAlignment="1">
      <alignment vertical="center"/>
    </xf>
    <xf numFmtId="0" fontId="24" fillId="0" borderId="0" xfId="35" applyFont="1" applyAlignment="1">
      <alignment vertical="center"/>
    </xf>
    <xf numFmtId="0" fontId="32" fillId="0" borderId="0" xfId="35" applyFont="1" applyAlignment="1">
      <alignment vertical="center"/>
    </xf>
    <xf numFmtId="0" fontId="32" fillId="0" borderId="0" xfId="35" applyFont="1" applyAlignment="1">
      <alignment horizontal="center" vertical="center" wrapText="1"/>
    </xf>
    <xf numFmtId="43" fontId="24" fillId="0" borderId="0" xfId="67" applyFont="1" applyAlignment="1">
      <alignment horizontal="center" vertical="center" wrapText="1"/>
    </xf>
    <xf numFmtId="2" fontId="24" fillId="0" borderId="0" xfId="67" applyNumberFormat="1" applyFont="1" applyAlignment="1">
      <alignment horizontal="center" vertical="center" wrapText="1"/>
    </xf>
    <xf numFmtId="0" fontId="32" fillId="0" borderId="0" xfId="35" applyFont="1" applyAlignment="1">
      <alignment horizontal="left" vertical="center" wrapText="1"/>
    </xf>
    <xf numFmtId="43" fontId="32" fillId="0" borderId="0" xfId="67" applyFont="1" applyAlignment="1">
      <alignment horizontal="center" vertical="center" wrapText="1"/>
    </xf>
    <xf numFmtId="174" fontId="24" fillId="0" borderId="0" xfId="68" applyNumberFormat="1" applyFont="1" applyAlignment="1">
      <alignment horizontal="center" vertical="center" wrapText="1"/>
    </xf>
    <xf numFmtId="0" fontId="31" fillId="0" borderId="0" xfId="35" applyFont="1"/>
    <xf numFmtId="0" fontId="20" fillId="0" borderId="0" xfId="35" applyFont="1"/>
    <xf numFmtId="0" fontId="21" fillId="0" borderId="0" xfId="35" applyFont="1"/>
    <xf numFmtId="2" fontId="20" fillId="0" borderId="0" xfId="35" applyNumberFormat="1" applyFont="1" applyAlignment="1">
      <alignment horizontal="center"/>
    </xf>
    <xf numFmtId="0" fontId="19" fillId="0" borderId="0" xfId="35" applyFont="1"/>
    <xf numFmtId="0" fontId="23" fillId="0" borderId="0" xfId="35" applyFont="1" applyAlignment="1">
      <alignment horizontal="left" vertical="center" wrapText="1"/>
    </xf>
    <xf numFmtId="169" fontId="23" fillId="0" borderId="0" xfId="67" applyNumberFormat="1" applyFont="1" applyAlignment="1">
      <alignment horizontal="center" vertical="center" wrapText="1"/>
    </xf>
    <xf numFmtId="0" fontId="23" fillId="0" borderId="0" xfId="67" applyNumberFormat="1" applyFont="1" applyAlignment="1">
      <alignment horizontal="center" vertical="center" wrapText="1"/>
    </xf>
    <xf numFmtId="169" fontId="23" fillId="0" borderId="0" xfId="67" applyNumberFormat="1" applyFont="1" applyAlignment="1">
      <alignment vertical="center" wrapText="1"/>
    </xf>
    <xf numFmtId="169" fontId="23" fillId="0" borderId="0" xfId="67" applyNumberFormat="1" applyFont="1" applyAlignment="1">
      <alignment horizontal="left" vertical="center" wrapText="1"/>
    </xf>
    <xf numFmtId="169" fontId="23" fillId="0" borderId="0" xfId="67" applyNumberFormat="1" applyFont="1" applyAlignment="1">
      <alignment vertical="center"/>
    </xf>
    <xf numFmtId="168" fontId="23" fillId="0" borderId="0" xfId="67" applyNumberFormat="1" applyFont="1" applyAlignment="1">
      <alignment horizontal="center" vertical="center" wrapText="1"/>
    </xf>
    <xf numFmtId="168" fontId="23" fillId="0" borderId="0" xfId="67" applyNumberFormat="1" applyFont="1" applyAlignment="1">
      <alignment vertical="center" wrapText="1"/>
    </xf>
    <xf numFmtId="168" fontId="23" fillId="0" borderId="0" xfId="67" applyNumberFormat="1" applyFont="1" applyAlignment="1">
      <alignment horizontal="left" vertical="center" wrapText="1"/>
    </xf>
    <xf numFmtId="168" fontId="23" fillId="0" borderId="0" xfId="67" applyNumberFormat="1" applyFont="1" applyAlignment="1">
      <alignment vertical="center"/>
    </xf>
    <xf numFmtId="10" fontId="23" fillId="0" borderId="0" xfId="35" applyNumberFormat="1" applyFont="1" applyAlignment="1">
      <alignment vertical="center"/>
    </xf>
    <xf numFmtId="9" fontId="23" fillId="0" borderId="0" xfId="35" applyNumberFormat="1" applyFont="1" applyAlignment="1">
      <alignment vertical="center"/>
    </xf>
    <xf numFmtId="0" fontId="23" fillId="0" borderId="0" xfId="35" applyFont="1" applyAlignment="1">
      <alignment horizontal="center" vertical="center" wrapText="1"/>
    </xf>
    <xf numFmtId="0" fontId="23" fillId="0" borderId="0" xfId="35" applyFont="1" applyAlignment="1">
      <alignment vertical="center" wrapText="1"/>
    </xf>
    <xf numFmtId="0" fontId="23" fillId="0" borderId="0" xfId="6" applyFont="1" applyAlignment="1">
      <alignment vertical="center"/>
    </xf>
    <xf numFmtId="0" fontId="17" fillId="0" borderId="0" xfId="63" applyFont="1" applyAlignment="1">
      <alignment horizontal="right" vertical="center" wrapText="1"/>
    </xf>
    <xf numFmtId="2" fontId="17" fillId="0" borderId="0" xfId="6" applyNumberFormat="1" applyFont="1" applyAlignment="1">
      <alignment horizontal="center" vertical="center" wrapText="1"/>
    </xf>
    <xf numFmtId="168" fontId="17" fillId="0" borderId="0" xfId="6" applyNumberFormat="1" applyFont="1" applyAlignment="1">
      <alignment vertical="center" wrapText="1"/>
    </xf>
    <xf numFmtId="43" fontId="23" fillId="0" borderId="0" xfId="6" applyNumberFormat="1" applyFont="1" applyAlignment="1">
      <alignment vertical="center"/>
    </xf>
    <xf numFmtId="0" fontId="28" fillId="2" borderId="1" xfId="3" applyFont="1" applyFill="1" applyBorder="1" applyAlignment="1">
      <alignment horizontal="center" vertical="center" wrapText="1"/>
    </xf>
    <xf numFmtId="0" fontId="28" fillId="3" borderId="1" xfId="3" applyNumberFormat="1" applyFont="1" applyFill="1" applyBorder="1" applyAlignment="1">
      <alignment horizontal="center" vertical="center" wrapText="1" readingOrder="1"/>
    </xf>
    <xf numFmtId="0" fontId="28" fillId="2" borderId="1" xfId="3" applyFont="1" applyFill="1" applyBorder="1" applyAlignment="1">
      <alignment horizontal="center" vertical="center"/>
    </xf>
    <xf numFmtId="166" fontId="27" fillId="0" borderId="1" xfId="6" applyNumberFormat="1" applyFont="1" applyFill="1" applyBorder="1" applyAlignment="1">
      <alignment horizontal="center" vertical="center"/>
    </xf>
    <xf numFmtId="2" fontId="28" fillId="2" borderId="1" xfId="3" applyNumberFormat="1" applyFont="1" applyFill="1" applyBorder="1" applyAlignment="1">
      <alignment horizontal="center" vertical="center"/>
    </xf>
    <xf numFmtId="0" fontId="28" fillId="2" borderId="1" xfId="3" applyFont="1" applyFill="1" applyBorder="1" applyAlignment="1">
      <alignment vertical="center" wrapText="1"/>
    </xf>
    <xf numFmtId="2" fontId="28" fillId="2" borderId="1" xfId="0" applyNumberFormat="1" applyFont="1" applyFill="1" applyBorder="1" applyAlignment="1" applyProtection="1">
      <alignment horizontal="center" vertical="center"/>
    </xf>
    <xf numFmtId="166" fontId="28" fillId="2" borderId="1" xfId="3" applyNumberFormat="1" applyFont="1" applyFill="1" applyBorder="1" applyAlignment="1">
      <alignment horizontal="center" vertical="center"/>
    </xf>
    <xf numFmtId="0" fontId="28" fillId="2" borderId="1" xfId="0" applyFont="1" applyFill="1" applyBorder="1" applyAlignment="1">
      <alignment vertical="center" wrapText="1"/>
    </xf>
    <xf numFmtId="0" fontId="28" fillId="2" borderId="1" xfId="0" applyFont="1" applyFill="1" applyBorder="1" applyAlignment="1">
      <alignment horizontal="center" vertical="center"/>
    </xf>
    <xf numFmtId="165" fontId="28" fillId="2" borderId="1" xfId="0" applyNumberFormat="1" applyFont="1" applyFill="1" applyBorder="1" applyAlignment="1">
      <alignment horizontal="center" vertical="center"/>
    </xf>
    <xf numFmtId="2" fontId="28" fillId="2" borderId="1" xfId="0" applyNumberFormat="1" applyFont="1" applyFill="1" applyBorder="1" applyAlignment="1">
      <alignment horizontal="center" vertical="center"/>
    </xf>
    <xf numFmtId="166" fontId="28" fillId="2" borderId="1" xfId="0" applyNumberFormat="1" applyFont="1" applyFill="1" applyBorder="1" applyAlignment="1">
      <alignment horizontal="center" vertical="center"/>
    </xf>
    <xf numFmtId="0" fontId="27" fillId="0" borderId="1" xfId="6" applyFont="1" applyFill="1" applyBorder="1" applyAlignment="1">
      <alignment vertical="center" wrapText="1"/>
    </xf>
    <xf numFmtId="0" fontId="27" fillId="0" borderId="1" xfId="6" applyFont="1" applyFill="1" applyBorder="1" applyAlignment="1">
      <alignment horizontal="center" vertical="center"/>
    </xf>
    <xf numFmtId="2" fontId="27" fillId="0" borderId="1" xfId="6" applyNumberFormat="1" applyFont="1" applyFill="1" applyBorder="1" applyAlignment="1">
      <alignment horizontal="center" vertical="center"/>
    </xf>
    <xf numFmtId="49" fontId="27" fillId="0" borderId="1" xfId="6" applyNumberFormat="1" applyFont="1" applyFill="1" applyBorder="1" applyAlignment="1">
      <alignment horizontal="center" vertical="center" wrapText="1"/>
    </xf>
    <xf numFmtId="0" fontId="27" fillId="0" borderId="1" xfId="6" applyFont="1" applyFill="1" applyBorder="1" applyAlignment="1">
      <alignment horizontal="left" vertical="center" wrapText="1"/>
    </xf>
    <xf numFmtId="2" fontId="27" fillId="0" borderId="1" xfId="6" applyNumberFormat="1" applyFont="1" applyFill="1" applyBorder="1" applyAlignment="1">
      <alignment horizontal="center" vertical="center" wrapText="1"/>
    </xf>
    <xf numFmtId="166" fontId="27" fillId="0" borderId="1" xfId="6" applyNumberFormat="1" applyFont="1" applyFill="1" applyBorder="1" applyAlignment="1">
      <alignment horizontal="center" vertical="center" wrapText="1"/>
    </xf>
    <xf numFmtId="0" fontId="46" fillId="0" borderId="1" xfId="6" applyFont="1" applyFill="1" applyBorder="1" applyAlignment="1">
      <alignment horizontal="center" vertical="center" wrapText="1"/>
    </xf>
    <xf numFmtId="166" fontId="46" fillId="0" borderId="1" xfId="6" applyNumberFormat="1" applyFont="1" applyFill="1" applyBorder="1" applyAlignment="1">
      <alignment horizontal="center" vertical="center" wrapText="1"/>
    </xf>
    <xf numFmtId="2" fontId="46" fillId="0" borderId="1" xfId="6" applyNumberFormat="1" applyFont="1" applyFill="1" applyBorder="1" applyAlignment="1">
      <alignment horizontal="center" vertical="center" wrapText="1"/>
    </xf>
    <xf numFmtId="0" fontId="27" fillId="0" borderId="1" xfId="6" applyFont="1" applyFill="1" applyBorder="1" applyAlignment="1">
      <alignment horizontal="center" vertical="center" wrapText="1"/>
    </xf>
    <xf numFmtId="0" fontId="46" fillId="0" borderId="1" xfId="6" applyFont="1" applyFill="1" applyBorder="1" applyAlignment="1">
      <alignment horizontal="center" vertical="center"/>
    </xf>
    <xf numFmtId="0" fontId="27" fillId="0" borderId="1" xfId="6" quotePrefix="1" applyFont="1" applyFill="1" applyBorder="1" applyAlignment="1">
      <alignment horizontal="center" vertical="center" wrapText="1"/>
    </xf>
    <xf numFmtId="0" fontId="27" fillId="0" borderId="1" xfId="6" applyNumberFormat="1" applyFont="1" applyFill="1" applyBorder="1" applyAlignment="1">
      <alignment horizontal="center" vertical="center" wrapText="1"/>
    </xf>
    <xf numFmtId="0" fontId="27" fillId="2" borderId="1" xfId="0" applyFont="1" applyFill="1" applyBorder="1" applyAlignment="1" applyProtection="1">
      <alignment vertical="center" wrapText="1"/>
      <protection locked="0"/>
    </xf>
    <xf numFmtId="49"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2"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165" fontId="27" fillId="0" borderId="1"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166" fontId="27" fillId="0" borderId="1" xfId="0" applyNumberFormat="1" applyFont="1" applyFill="1" applyBorder="1" applyAlignment="1">
      <alignment horizontal="center" vertical="center" wrapText="1"/>
    </xf>
    <xf numFmtId="166" fontId="28" fillId="0" borderId="1" xfId="3" applyNumberFormat="1" applyFont="1" applyFill="1" applyBorder="1" applyAlignment="1">
      <alignment horizontal="center" vertical="center"/>
    </xf>
    <xf numFmtId="0" fontId="31" fillId="0" borderId="0" xfId="5" applyFont="1" applyAlignment="1">
      <alignment vertical="center" wrapText="1" shrinkToFit="1"/>
    </xf>
    <xf numFmtId="0" fontId="21" fillId="0" borderId="1" xfId="2" applyFont="1" applyFill="1" applyBorder="1" applyAlignment="1">
      <alignment vertical="center" wrapText="1"/>
    </xf>
    <xf numFmtId="0" fontId="21" fillId="0" borderId="1" xfId="2" applyFont="1" applyFill="1" applyBorder="1" applyAlignment="1">
      <alignment horizontal="center" vertical="center"/>
    </xf>
    <xf numFmtId="2" fontId="21" fillId="0" borderId="1" xfId="2" applyNumberFormat="1" applyFont="1" applyFill="1" applyBorder="1" applyAlignment="1">
      <alignment horizontal="center" vertical="center"/>
    </xf>
    <xf numFmtId="0" fontId="21" fillId="0" borderId="1" xfId="2"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xf>
    <xf numFmtId="2" fontId="21" fillId="0"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2"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165" fontId="21" fillId="0" borderId="1" xfId="0" applyNumberFormat="1" applyFont="1" applyFill="1" applyBorder="1" applyAlignment="1">
      <alignment horizontal="center" vertical="center"/>
    </xf>
    <xf numFmtId="0" fontId="21" fillId="0" borderId="1" xfId="6" applyFont="1" applyFill="1" applyBorder="1" applyAlignment="1">
      <alignment vertical="center" wrapText="1"/>
    </xf>
    <xf numFmtId="0" fontId="21" fillId="0" borderId="1" xfId="6" applyFont="1" applyFill="1" applyBorder="1" applyAlignment="1">
      <alignment horizontal="center" vertical="center"/>
    </xf>
    <xf numFmtId="2" fontId="21" fillId="0" borderId="1" xfId="6" applyNumberFormat="1" applyFont="1" applyFill="1" applyBorder="1" applyAlignment="1">
      <alignment horizontal="center" vertical="center"/>
    </xf>
    <xf numFmtId="0" fontId="21" fillId="0" borderId="1" xfId="6" applyFont="1" applyFill="1" applyBorder="1" applyAlignment="1">
      <alignment horizontal="center" vertical="center" wrapText="1"/>
    </xf>
    <xf numFmtId="0" fontId="21" fillId="0" borderId="1" xfId="0" applyFont="1" applyFill="1" applyBorder="1" applyAlignment="1">
      <alignment horizontal="left" vertical="center"/>
    </xf>
    <xf numFmtId="1" fontId="21"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xf>
    <xf numFmtId="164" fontId="21" fillId="0" borderId="1" xfId="8" applyFont="1" applyFill="1" applyBorder="1" applyAlignment="1">
      <alignment horizontal="center" vertical="center"/>
    </xf>
    <xf numFmtId="0" fontId="27" fillId="0" borderId="1" xfId="73" applyFont="1" applyFill="1" applyBorder="1" applyAlignment="1">
      <alignment horizontal="center" vertical="center"/>
    </xf>
    <xf numFmtId="2" fontId="27" fillId="0" borderId="1" xfId="73" applyNumberFormat="1" applyFont="1" applyFill="1" applyBorder="1" applyAlignment="1">
      <alignment horizontal="center" vertical="center"/>
    </xf>
    <xf numFmtId="166" fontId="27" fillId="0" borderId="1" xfId="0" applyNumberFormat="1" applyFont="1" applyFill="1" applyBorder="1" applyAlignment="1">
      <alignment horizontal="center" vertical="center"/>
    </xf>
    <xf numFmtId="49" fontId="27" fillId="0" borderId="1" xfId="0" applyNumberFormat="1" applyFont="1" applyFill="1" applyBorder="1" applyAlignment="1">
      <alignment horizontal="left" vertical="center" wrapText="1"/>
    </xf>
    <xf numFmtId="0" fontId="27" fillId="0" borderId="1" xfId="0" applyFont="1" applyFill="1" applyBorder="1" applyAlignment="1">
      <alignment vertical="top" wrapText="1"/>
    </xf>
    <xf numFmtId="0" fontId="21" fillId="0" borderId="2" xfId="6" applyFont="1" applyFill="1" applyBorder="1" applyAlignment="1">
      <alignment horizontal="center" vertical="center"/>
    </xf>
    <xf numFmtId="0" fontId="21" fillId="0" borderId="5" xfId="6" applyFont="1" applyFill="1" applyBorder="1" applyAlignment="1">
      <alignment horizontal="center" vertical="center"/>
    </xf>
    <xf numFmtId="0" fontId="48" fillId="0" borderId="1" xfId="0" applyFont="1" applyFill="1" applyBorder="1" applyAlignment="1">
      <alignment horizontal="center" vertical="center" wrapText="1"/>
    </xf>
    <xf numFmtId="0" fontId="44" fillId="0" borderId="0" xfId="0" applyFont="1" applyFill="1"/>
    <xf numFmtId="0" fontId="44" fillId="0" borderId="0" xfId="0" applyFont="1" applyFill="1" applyAlignment="1">
      <alignment horizontal="center"/>
    </xf>
    <xf numFmtId="0" fontId="28" fillId="4" borderId="1" xfId="64" applyFont="1" applyFill="1" applyBorder="1" applyAlignment="1">
      <alignment horizontal="left" vertical="center" wrapText="1"/>
    </xf>
    <xf numFmtId="0" fontId="28" fillId="4" borderId="1" xfId="64" applyNumberFormat="1" applyFont="1" applyFill="1" applyBorder="1" applyAlignment="1">
      <alignment horizontal="center" vertical="center"/>
    </xf>
    <xf numFmtId="0" fontId="28" fillId="2" borderId="1" xfId="64" applyNumberFormat="1" applyFont="1" applyFill="1" applyBorder="1" applyAlignment="1">
      <alignment horizontal="center" vertical="center"/>
    </xf>
    <xf numFmtId="0" fontId="28" fillId="4" borderId="1" xfId="64" applyFont="1" applyFill="1" applyBorder="1" applyAlignment="1">
      <alignment horizontal="center" vertical="center"/>
    </xf>
    <xf numFmtId="1" fontId="28" fillId="4" borderId="1" xfId="64" applyNumberFormat="1" applyFont="1" applyFill="1" applyBorder="1" applyAlignment="1">
      <alignment horizontal="center" vertical="center"/>
    </xf>
    <xf numFmtId="166" fontId="28" fillId="4" borderId="1" xfId="64" applyNumberFormat="1" applyFont="1" applyFill="1" applyBorder="1" applyAlignment="1">
      <alignment horizontal="center" vertical="center"/>
    </xf>
    <xf numFmtId="2" fontId="28" fillId="4" borderId="1" xfId="64" applyNumberFormat="1" applyFont="1" applyFill="1" applyBorder="1" applyAlignment="1">
      <alignment horizontal="center" vertical="center"/>
    </xf>
    <xf numFmtId="166" fontId="27" fillId="0" borderId="1" xfId="73" applyNumberFormat="1" applyFont="1" applyFill="1" applyBorder="1" applyAlignment="1">
      <alignment horizontal="center" vertical="center"/>
    </xf>
    <xf numFmtId="167" fontId="27" fillId="0" borderId="1" xfId="0" applyNumberFormat="1" applyFont="1" applyFill="1" applyBorder="1" applyAlignment="1">
      <alignment horizontal="center" vertical="center" wrapText="1"/>
    </xf>
    <xf numFmtId="0" fontId="27" fillId="0" borderId="1" xfId="5" applyFont="1" applyFill="1" applyBorder="1" applyAlignment="1">
      <alignment horizontal="left" vertical="center"/>
    </xf>
    <xf numFmtId="0" fontId="32" fillId="0" borderId="1" xfId="35" applyFont="1" applyBorder="1" applyAlignment="1">
      <alignment vertical="center" wrapText="1"/>
    </xf>
    <xf numFmtId="43" fontId="32" fillId="0" borderId="1" xfId="67" applyFont="1" applyBorder="1" applyAlignment="1">
      <alignment horizontal="center" vertical="center" wrapText="1"/>
    </xf>
    <xf numFmtId="43" fontId="32" fillId="0" borderId="1" xfId="67" applyFont="1" applyBorder="1" applyAlignment="1">
      <alignment horizontal="left" vertical="center" wrapText="1"/>
    </xf>
    <xf numFmtId="49" fontId="32" fillId="0" borderId="4" xfId="35" applyNumberFormat="1" applyFont="1" applyBorder="1" applyAlignment="1">
      <alignment horizontal="center" vertical="center"/>
    </xf>
    <xf numFmtId="43" fontId="32" fillId="0" borderId="4" xfId="67" applyFont="1" applyBorder="1" applyAlignment="1">
      <alignment horizontal="center" vertical="center" wrapText="1"/>
    </xf>
    <xf numFmtId="0" fontId="26" fillId="2" borderId="0" xfId="10" applyFont="1" applyFill="1"/>
    <xf numFmtId="0" fontId="26" fillId="2" borderId="0" xfId="35" applyFont="1" applyFill="1"/>
    <xf numFmtId="0" fontId="32" fillId="0" borderId="7" xfId="35" applyFont="1" applyFill="1" applyBorder="1" applyAlignment="1">
      <alignment horizontal="center" vertical="center"/>
    </xf>
    <xf numFmtId="0" fontId="35" fillId="0" borderId="6" xfId="35" applyFont="1" applyBorder="1" applyAlignment="1">
      <alignment horizontal="center" vertical="center" wrapText="1"/>
    </xf>
    <xf numFmtId="0" fontId="31" fillId="0" borderId="6" xfId="35" applyFont="1" applyBorder="1" applyAlignment="1">
      <alignment horizontal="center" vertical="center" wrapText="1"/>
    </xf>
    <xf numFmtId="0" fontId="31" fillId="0" borderId="6" xfId="35" applyFont="1" applyBorder="1" applyAlignment="1">
      <alignment horizontal="center" vertical="center"/>
    </xf>
    <xf numFmtId="0" fontId="32" fillId="0" borderId="14" xfId="35" applyFont="1" applyBorder="1" applyAlignment="1">
      <alignment horizontal="center" vertical="center"/>
    </xf>
    <xf numFmtId="0" fontId="32" fillId="0" borderId="15" xfId="35" applyFont="1" applyBorder="1" applyAlignment="1">
      <alignment horizontal="center" vertical="center" wrapText="1"/>
    </xf>
    <xf numFmtId="0" fontId="32" fillId="0" borderId="15" xfId="35" applyFont="1" applyBorder="1" applyAlignment="1">
      <alignment horizontal="center" vertical="center"/>
    </xf>
    <xf numFmtId="0" fontId="32" fillId="0" borderId="15" xfId="67" applyNumberFormat="1" applyFont="1" applyBorder="1" applyAlignment="1">
      <alignment horizontal="center" vertical="center" wrapText="1"/>
    </xf>
    <xf numFmtId="0" fontId="32" fillId="0" borderId="14" xfId="35" applyFont="1" applyFill="1" applyBorder="1" applyAlignment="1">
      <alignment horizontal="center" vertical="center"/>
    </xf>
    <xf numFmtId="0" fontId="32" fillId="0" borderId="15" xfId="35" applyFont="1" applyBorder="1" applyAlignment="1">
      <alignment vertical="center"/>
    </xf>
    <xf numFmtId="0" fontId="31" fillId="0" borderId="15" xfId="35" applyFont="1" applyBorder="1" applyAlignment="1">
      <alignment horizontal="left" vertical="center" wrapText="1"/>
    </xf>
    <xf numFmtId="43" fontId="32" fillId="0" borderId="15" xfId="67" applyFont="1" applyBorder="1" applyAlignment="1">
      <alignment horizontal="center" vertical="center" wrapText="1"/>
    </xf>
    <xf numFmtId="43" fontId="31" fillId="0" borderId="15" xfId="67" applyFont="1" applyBorder="1" applyAlignment="1">
      <alignment horizontal="center" vertical="center" wrapText="1"/>
    </xf>
    <xf numFmtId="49" fontId="32" fillId="0" borderId="15" xfId="35" applyNumberFormat="1" applyFont="1" applyBorder="1" applyAlignment="1">
      <alignment horizontal="center" vertical="center"/>
    </xf>
    <xf numFmtId="0" fontId="31" fillId="0" borderId="15" xfId="35" applyFont="1" applyBorder="1" applyAlignment="1">
      <alignment vertical="center" wrapText="1"/>
    </xf>
    <xf numFmtId="0" fontId="32" fillId="0" borderId="15" xfId="35" applyFont="1" applyBorder="1" applyAlignment="1">
      <alignment horizontal="left" vertical="center" wrapText="1"/>
    </xf>
    <xf numFmtId="43" fontId="32" fillId="0" borderId="15" xfId="67" applyNumberFormat="1" applyFont="1" applyBorder="1" applyAlignment="1">
      <alignment horizontal="center" vertical="center" wrapText="1"/>
    </xf>
    <xf numFmtId="0" fontId="27" fillId="2" borderId="1" xfId="79" applyFont="1" applyFill="1" applyBorder="1" applyAlignment="1">
      <alignment horizontal="center" vertical="center" wrapText="1"/>
    </xf>
    <xf numFmtId="2" fontId="27" fillId="2" borderId="1" xfId="86"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2" fontId="48" fillId="0" borderId="1" xfId="0" applyNumberFormat="1" applyFont="1" applyFill="1" applyBorder="1" applyAlignment="1">
      <alignment horizontal="center" vertical="center"/>
    </xf>
    <xf numFmtId="0" fontId="21" fillId="0" borderId="1" xfId="0" applyFont="1" applyFill="1" applyBorder="1" applyAlignment="1">
      <alignment horizontal="center"/>
    </xf>
    <xf numFmtId="0" fontId="21"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xf>
    <xf numFmtId="2" fontId="48" fillId="0" borderId="1" xfId="0" applyNumberFormat="1" applyFont="1" applyFill="1" applyBorder="1" applyAlignment="1">
      <alignment horizontal="center" vertical="center" wrapText="1"/>
    </xf>
    <xf numFmtId="0" fontId="18" fillId="0" borderId="0" xfId="0" applyFont="1" applyFill="1"/>
    <xf numFmtId="0" fontId="21" fillId="0" borderId="1" xfId="0" applyFont="1" applyFill="1" applyBorder="1" applyAlignment="1">
      <alignment wrapText="1"/>
    </xf>
    <xf numFmtId="0" fontId="21" fillId="0" borderId="1" xfId="0" applyNumberFormat="1" applyFont="1" applyFill="1" applyBorder="1" applyAlignment="1">
      <alignment horizontal="left" vertical="top" wrapText="1"/>
    </xf>
    <xf numFmtId="171" fontId="21" fillId="0" borderId="1" xfId="0" applyNumberFormat="1" applyFont="1" applyFill="1" applyBorder="1" applyAlignment="1">
      <alignment horizontal="center" vertical="center"/>
    </xf>
    <xf numFmtId="9" fontId="21" fillId="0" borderId="1" xfId="6" quotePrefix="1" applyNumberFormat="1" applyFont="1" applyFill="1" applyBorder="1" applyAlignment="1">
      <alignment horizontal="center" vertical="center" wrapText="1"/>
    </xf>
    <xf numFmtId="9" fontId="21" fillId="0" borderId="1" xfId="6" applyNumberFormat="1" applyFont="1" applyFill="1" applyBorder="1" applyAlignment="1">
      <alignment horizontal="center" vertical="center"/>
    </xf>
    <xf numFmtId="0" fontId="22" fillId="0" borderId="1" xfId="6" applyFont="1" applyFill="1" applyBorder="1" applyAlignment="1">
      <alignment horizontal="center" vertical="center" wrapText="1"/>
    </xf>
    <xf numFmtId="0" fontId="49" fillId="0" borderId="1" xfId="6" applyFont="1" applyFill="1" applyBorder="1" applyAlignment="1">
      <alignment horizontal="center" vertical="center" wrapText="1"/>
    </xf>
    <xf numFmtId="2" fontId="22" fillId="0" borderId="1" xfId="6" applyNumberFormat="1" applyFont="1" applyFill="1" applyBorder="1" applyAlignment="1">
      <alignment horizontal="center" vertical="center" wrapText="1"/>
    </xf>
    <xf numFmtId="0" fontId="22" fillId="0" borderId="1" xfId="6" applyNumberFormat="1" applyFont="1" applyFill="1" applyBorder="1" applyAlignment="1">
      <alignment horizontal="center" vertical="center" wrapText="1"/>
    </xf>
    <xf numFmtId="0" fontId="21" fillId="0" borderId="1" xfId="6" applyFont="1" applyFill="1" applyBorder="1" applyAlignment="1">
      <alignment horizontal="left" vertical="center" wrapText="1"/>
    </xf>
    <xf numFmtId="9" fontId="21" fillId="0" borderId="1" xfId="6" applyNumberFormat="1" applyFont="1" applyFill="1" applyBorder="1" applyAlignment="1">
      <alignment horizontal="center" vertical="center" wrapText="1"/>
    </xf>
    <xf numFmtId="1" fontId="22" fillId="0" borderId="1" xfId="6" applyNumberFormat="1" applyFont="1" applyFill="1" applyBorder="1" applyAlignment="1">
      <alignment horizontal="center" vertical="center" wrapText="1"/>
    </xf>
    <xf numFmtId="0" fontId="49" fillId="0" borderId="0" xfId="0" applyFont="1" applyFill="1"/>
    <xf numFmtId="49" fontId="21" fillId="7" borderId="1" xfId="0" applyNumberFormat="1" applyFont="1" applyFill="1" applyBorder="1" applyAlignment="1">
      <alignment horizontal="center" vertical="center" wrapText="1"/>
    </xf>
    <xf numFmtId="0" fontId="21" fillId="7" borderId="1" xfId="0" applyFont="1" applyFill="1" applyBorder="1" applyAlignment="1">
      <alignment horizontal="center" vertical="center"/>
    </xf>
    <xf numFmtId="2" fontId="21" fillId="7" borderId="1" xfId="0" applyNumberFormat="1" applyFont="1" applyFill="1" applyBorder="1" applyAlignment="1">
      <alignment horizontal="center" vertical="center"/>
    </xf>
    <xf numFmtId="0" fontId="21" fillId="7" borderId="1" xfId="0" applyFont="1" applyFill="1" applyBorder="1" applyAlignment="1">
      <alignment horizontal="center" vertical="center" wrapText="1"/>
    </xf>
    <xf numFmtId="2" fontId="21" fillId="7" borderId="1" xfId="0" applyNumberFormat="1" applyFont="1" applyFill="1" applyBorder="1" applyAlignment="1">
      <alignment horizontal="center" vertical="center" wrapText="1"/>
    </xf>
    <xf numFmtId="2" fontId="27" fillId="7" borderId="1" xfId="6" applyNumberFormat="1" applyFont="1" applyFill="1" applyBorder="1" applyAlignment="1">
      <alignment horizontal="center" vertical="center"/>
    </xf>
    <xf numFmtId="0" fontId="21" fillId="7" borderId="1" xfId="3" applyFont="1" applyFill="1" applyBorder="1" applyAlignment="1">
      <alignment horizontal="center" vertical="center"/>
    </xf>
    <xf numFmtId="43" fontId="32" fillId="0" borderId="1" xfId="67" applyFont="1" applyFill="1" applyBorder="1" applyAlignment="1">
      <alignment horizontal="center" vertical="center"/>
    </xf>
    <xf numFmtId="2" fontId="32" fillId="0" borderId="17" xfId="0" applyNumberFormat="1" applyFont="1" applyFill="1" applyBorder="1" applyAlignment="1">
      <alignment horizontal="center" vertical="center"/>
    </xf>
    <xf numFmtId="0" fontId="21" fillId="0" borderId="19" xfId="6" applyFont="1" applyFill="1" applyBorder="1" applyAlignment="1">
      <alignment horizontal="center" vertical="center" wrapText="1"/>
    </xf>
    <xf numFmtId="0" fontId="21" fillId="0" borderId="3" xfId="6" applyFont="1" applyFill="1" applyBorder="1" applyAlignment="1">
      <alignment horizontal="center" vertical="center" wrapText="1"/>
    </xf>
    <xf numFmtId="0" fontId="48" fillId="0" borderId="1" xfId="6" applyFont="1" applyFill="1" applyBorder="1" applyAlignment="1">
      <alignment horizontal="center" vertical="center"/>
    </xf>
    <xf numFmtId="2" fontId="28" fillId="7" borderId="1" xfId="64" applyNumberFormat="1" applyFont="1" applyFill="1" applyBorder="1" applyAlignment="1">
      <alignment horizontal="center" vertical="center" wrapText="1"/>
    </xf>
    <xf numFmtId="0" fontId="28" fillId="7" borderId="1" xfId="0" applyFont="1" applyFill="1" applyBorder="1" applyAlignment="1">
      <alignment vertical="center" wrapText="1"/>
    </xf>
    <xf numFmtId="0" fontId="28" fillId="7" borderId="1" xfId="0" applyFont="1" applyFill="1" applyBorder="1" applyAlignment="1">
      <alignment horizontal="center" vertical="center"/>
    </xf>
    <xf numFmtId="2" fontId="28" fillId="7" borderId="1" xfId="0" applyNumberFormat="1" applyFont="1" applyFill="1" applyBorder="1" applyAlignment="1">
      <alignment horizontal="center" vertical="center"/>
    </xf>
    <xf numFmtId="0" fontId="21" fillId="7" borderId="1" xfId="2" applyFont="1" applyFill="1" applyBorder="1" applyAlignment="1">
      <alignment vertical="center" wrapText="1"/>
    </xf>
    <xf numFmtId="166" fontId="28" fillId="7" borderId="1" xfId="21" applyNumberFormat="1" applyFont="1" applyFill="1" applyBorder="1" applyAlignment="1">
      <alignment horizontal="center" vertical="center"/>
    </xf>
    <xf numFmtId="0" fontId="21" fillId="0" borderId="1" xfId="0" quotePrefix="1" applyFont="1" applyFill="1" applyBorder="1" applyAlignment="1">
      <alignment horizontal="center" vertical="center" wrapText="1"/>
    </xf>
    <xf numFmtId="0" fontId="27" fillId="2" borderId="1" xfId="33" applyFont="1" applyFill="1" applyBorder="1" applyAlignment="1">
      <alignment horizontal="center" vertical="center"/>
    </xf>
    <xf numFmtId="0" fontId="27" fillId="2" borderId="1" xfId="33" applyFont="1" applyFill="1" applyBorder="1" applyAlignment="1">
      <alignment vertical="center" wrapText="1"/>
    </xf>
    <xf numFmtId="49" fontId="27" fillId="7" borderId="1" xfId="33" applyNumberFormat="1" applyFont="1" applyFill="1" applyBorder="1" applyAlignment="1">
      <alignment horizontal="center" vertical="center" wrapText="1"/>
    </xf>
    <xf numFmtId="164" fontId="21" fillId="7" borderId="1" xfId="8" applyFont="1" applyFill="1" applyBorder="1" applyAlignment="1">
      <alignment horizontal="center" vertical="center"/>
    </xf>
    <xf numFmtId="49" fontId="21" fillId="7" borderId="1" xfId="2" applyNumberFormat="1" applyFont="1" applyFill="1" applyBorder="1" applyAlignment="1">
      <alignment horizontal="center" vertical="center" wrapText="1"/>
    </xf>
    <xf numFmtId="0" fontId="21" fillId="7" borderId="1" xfId="2" applyFont="1" applyFill="1" applyBorder="1" applyAlignment="1">
      <alignment horizontal="center" vertical="center"/>
    </xf>
    <xf numFmtId="49" fontId="27" fillId="7" borderId="1" xfId="0" applyNumberFormat="1" applyFont="1" applyFill="1" applyBorder="1" applyAlignment="1">
      <alignment horizontal="center" vertical="center" wrapText="1"/>
    </xf>
    <xf numFmtId="0" fontId="27" fillId="7" borderId="1" xfId="0" applyFont="1" applyFill="1" applyBorder="1" applyAlignment="1">
      <alignment horizontal="center" vertical="center" wrapText="1"/>
    </xf>
    <xf numFmtId="167" fontId="27" fillId="7" borderId="1" xfId="0" applyNumberFormat="1" applyFont="1" applyFill="1" applyBorder="1" applyAlignment="1">
      <alignment horizontal="center" vertical="center" wrapText="1"/>
    </xf>
    <xf numFmtId="2" fontId="27" fillId="7" borderId="1" xfId="0" applyNumberFormat="1" applyFont="1" applyFill="1" applyBorder="1" applyAlignment="1">
      <alignment horizontal="center" vertical="center" wrapText="1"/>
    </xf>
    <xf numFmtId="0" fontId="27" fillId="0" borderId="1" xfId="33" applyFont="1" applyFill="1" applyBorder="1" applyAlignment="1">
      <alignment horizontal="center" vertical="center" wrapText="1"/>
    </xf>
    <xf numFmtId="0" fontId="28" fillId="7" borderId="1" xfId="33" applyFont="1" applyFill="1" applyBorder="1" applyAlignment="1">
      <alignment horizontal="center" vertical="center"/>
    </xf>
    <xf numFmtId="166" fontId="28" fillId="7" borderId="1" xfId="33" applyNumberFormat="1" applyFont="1" applyFill="1" applyBorder="1" applyAlignment="1">
      <alignment horizontal="center" vertical="center"/>
    </xf>
    <xf numFmtId="2" fontId="28" fillId="7" borderId="1" xfId="33" applyNumberFormat="1" applyFont="1" applyFill="1" applyBorder="1" applyAlignment="1">
      <alignment horizontal="center" vertical="center"/>
    </xf>
    <xf numFmtId="49" fontId="28" fillId="2" borderId="1" xfId="0" applyNumberFormat="1" applyFont="1" applyFill="1" applyBorder="1" applyAlignment="1" applyProtection="1">
      <alignment horizontal="center" vertical="center" wrapText="1"/>
      <protection locked="0"/>
    </xf>
    <xf numFmtId="0" fontId="28" fillId="7" borderId="1" xfId="33" applyFont="1" applyFill="1" applyBorder="1" applyAlignment="1">
      <alignment horizontal="center" vertical="center" wrapText="1"/>
    </xf>
    <xf numFmtId="49" fontId="27" fillId="6" borderId="1" xfId="6" applyNumberFormat="1" applyFont="1" applyFill="1" applyBorder="1" applyAlignment="1">
      <alignment horizontal="center" vertical="center" wrapText="1" readingOrder="1"/>
    </xf>
    <xf numFmtId="49" fontId="27" fillId="2" borderId="1" xfId="6" applyNumberFormat="1" applyFont="1" applyFill="1" applyBorder="1" applyAlignment="1" applyProtection="1">
      <alignment horizontal="center" vertical="center" wrapText="1"/>
      <protection locked="0"/>
    </xf>
    <xf numFmtId="0" fontId="27" fillId="2" borderId="1" xfId="79" applyFont="1" applyFill="1" applyBorder="1" applyAlignment="1">
      <alignment horizontal="center" vertical="center"/>
    </xf>
    <xf numFmtId="2" fontId="27" fillId="2" borderId="1" xfId="79" applyNumberFormat="1" applyFont="1" applyFill="1" applyBorder="1" applyAlignment="1">
      <alignment horizontal="center" vertical="center"/>
    </xf>
    <xf numFmtId="49" fontId="27" fillId="7" borderId="1" xfId="6" applyNumberFormat="1" applyFont="1" applyFill="1" applyBorder="1" applyAlignment="1">
      <alignment horizontal="center" vertical="center" wrapText="1"/>
    </xf>
    <xf numFmtId="0" fontId="27" fillId="7" borderId="1" xfId="6" applyFont="1" applyFill="1" applyBorder="1" applyAlignment="1">
      <alignment horizontal="center" vertical="center"/>
    </xf>
    <xf numFmtId="173" fontId="46" fillId="7" borderId="1" xfId="6" applyNumberFormat="1" applyFont="1" applyFill="1" applyBorder="1" applyAlignment="1">
      <alignment horizontal="center" vertical="center"/>
    </xf>
    <xf numFmtId="49" fontId="28" fillId="7" borderId="1" xfId="3" applyNumberFormat="1" applyFont="1" applyFill="1" applyBorder="1" applyAlignment="1">
      <alignment horizontal="center" vertical="center" wrapText="1"/>
    </xf>
    <xf numFmtId="0" fontId="28" fillId="7" borderId="1" xfId="3" applyFont="1" applyFill="1" applyBorder="1" applyAlignment="1">
      <alignment vertical="center" wrapText="1"/>
    </xf>
    <xf numFmtId="0" fontId="28" fillId="7" borderId="1" xfId="3" applyFont="1" applyFill="1" applyBorder="1" applyAlignment="1">
      <alignment horizontal="center" vertical="center"/>
    </xf>
    <xf numFmtId="2" fontId="28" fillId="7" borderId="1" xfId="3" applyNumberFormat="1" applyFont="1" applyFill="1" applyBorder="1" applyAlignment="1">
      <alignment horizontal="center" vertical="center"/>
    </xf>
    <xf numFmtId="49" fontId="28" fillId="7" borderId="1"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vertical="center" wrapText="1"/>
      <protection locked="0"/>
    </xf>
    <xf numFmtId="0" fontId="28" fillId="7"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xf>
    <xf numFmtId="166" fontId="28" fillId="7" borderId="1" xfId="21" applyNumberFormat="1" applyFont="1" applyFill="1" applyBorder="1" applyAlignment="1" applyProtection="1">
      <alignment horizontal="center" vertical="center"/>
    </xf>
    <xf numFmtId="2" fontId="28" fillId="7" borderId="1" xfId="0" applyNumberFormat="1" applyFont="1" applyFill="1" applyBorder="1" applyAlignment="1" applyProtection="1">
      <alignment horizontal="center" vertical="center"/>
    </xf>
    <xf numFmtId="0" fontId="28" fillId="2" borderId="1" xfId="0" applyFont="1" applyFill="1" applyBorder="1" applyAlignment="1" applyProtection="1">
      <alignment vertical="center" wrapText="1"/>
      <protection locked="0"/>
    </xf>
    <xf numFmtId="0" fontId="28" fillId="2" borderId="1" xfId="0" applyFont="1" applyFill="1" applyBorder="1" applyAlignment="1" applyProtection="1">
      <alignment horizontal="center" vertical="center"/>
      <protection locked="0"/>
    </xf>
    <xf numFmtId="165" fontId="28" fillId="2" borderId="1" xfId="0" applyNumberFormat="1"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166" fontId="28" fillId="2" borderId="1" xfId="0" applyNumberFormat="1" applyFont="1" applyFill="1" applyBorder="1" applyAlignment="1" applyProtection="1">
      <alignment horizontal="center" vertical="center"/>
    </xf>
    <xf numFmtId="166" fontId="28" fillId="0" borderId="1" xfId="0" applyNumberFormat="1" applyFont="1" applyFill="1" applyBorder="1" applyAlignment="1" applyProtection="1">
      <alignment horizontal="center" vertical="center"/>
    </xf>
    <xf numFmtId="0" fontId="21" fillId="7" borderId="1" xfId="2" applyFont="1" applyFill="1" applyBorder="1" applyAlignment="1">
      <alignment horizontal="center" vertical="center" wrapText="1"/>
    </xf>
    <xf numFmtId="0" fontId="21" fillId="7" borderId="1" xfId="3" applyFont="1" applyFill="1" applyBorder="1" applyAlignment="1">
      <alignment horizontal="center" vertical="center" wrapText="1"/>
    </xf>
    <xf numFmtId="0" fontId="28" fillId="2" borderId="1" xfId="0" applyFont="1" applyFill="1" applyBorder="1" applyAlignment="1" applyProtection="1">
      <alignment horizontal="center" vertical="center" wrapText="1"/>
      <protection locked="0"/>
    </xf>
    <xf numFmtId="49" fontId="21" fillId="7" borderId="1" xfId="3" applyNumberFormat="1" applyFont="1" applyFill="1" applyBorder="1" applyAlignment="1">
      <alignment horizontal="center" vertical="center" wrapText="1"/>
    </xf>
    <xf numFmtId="0" fontId="21" fillId="7" borderId="1" xfId="3" applyFont="1" applyFill="1" applyBorder="1" applyAlignment="1">
      <alignment vertical="center" wrapText="1"/>
    </xf>
    <xf numFmtId="166" fontId="50" fillId="7" borderId="1" xfId="3" applyNumberFormat="1" applyFont="1" applyFill="1" applyBorder="1" applyAlignment="1">
      <alignment horizontal="center" vertical="center" wrapText="1"/>
    </xf>
    <xf numFmtId="0" fontId="54" fillId="0" borderId="0" xfId="0" applyFont="1" applyFill="1" applyAlignment="1">
      <alignment horizontal="center" vertical="center"/>
    </xf>
    <xf numFmtId="0" fontId="54" fillId="0" borderId="0" xfId="0" applyFont="1" applyFill="1" applyAlignment="1">
      <alignment vertical="center"/>
    </xf>
    <xf numFmtId="0" fontId="52" fillId="0" borderId="0" xfId="0" applyFont="1" applyFill="1" applyAlignment="1">
      <alignment vertical="center"/>
    </xf>
    <xf numFmtId="3" fontId="54" fillId="0" borderId="0" xfId="0" applyNumberFormat="1" applyFont="1" applyFill="1" applyAlignment="1">
      <alignment vertical="center"/>
    </xf>
    <xf numFmtId="0" fontId="27" fillId="2" borderId="0" xfId="79" applyFont="1" applyFill="1" applyAlignment="1">
      <alignment vertical="center"/>
    </xf>
    <xf numFmtId="2" fontId="44" fillId="0" borderId="0" xfId="0" applyNumberFormat="1" applyFont="1" applyFill="1" applyAlignment="1">
      <alignment horizontal="center"/>
    </xf>
    <xf numFmtId="16" fontId="21" fillId="0" borderId="1" xfId="0" applyNumberFormat="1" applyFont="1" applyFill="1" applyBorder="1" applyAlignment="1">
      <alignment horizontal="center" vertical="center" wrapText="1"/>
    </xf>
    <xf numFmtId="2" fontId="48" fillId="7" borderId="1" xfId="8" applyNumberFormat="1" applyFont="1" applyFill="1" applyBorder="1"/>
    <xf numFmtId="2" fontId="21" fillId="7" borderId="1" xfId="8" applyNumberFormat="1" applyFont="1" applyFill="1" applyBorder="1" applyAlignment="1">
      <alignment horizontal="center" vertical="center"/>
    </xf>
    <xf numFmtId="49" fontId="21" fillId="0" borderId="1" xfId="0" applyNumberFormat="1" applyFont="1" applyFill="1" applyBorder="1" applyAlignment="1">
      <alignment vertical="center"/>
    </xf>
    <xf numFmtId="2" fontId="21" fillId="0" borderId="1" xfId="8" applyNumberFormat="1" applyFont="1" applyFill="1" applyBorder="1" applyAlignment="1">
      <alignment vertical="center"/>
    </xf>
    <xf numFmtId="2" fontId="21" fillId="0" borderId="1" xfId="8" applyNumberFormat="1" applyFont="1" applyFill="1" applyBorder="1" applyAlignment="1">
      <alignment horizontal="center" vertical="center"/>
    </xf>
    <xf numFmtId="0" fontId="55" fillId="0" borderId="1" xfId="0" applyFont="1" applyFill="1" applyBorder="1" applyAlignment="1">
      <alignment horizontal="center" vertical="center"/>
    </xf>
    <xf numFmtId="0" fontId="48" fillId="0" borderId="1" xfId="0" applyFont="1" applyFill="1" applyBorder="1"/>
    <xf numFmtId="2" fontId="48" fillId="0" borderId="1" xfId="0" applyNumberFormat="1" applyFont="1" applyFill="1" applyBorder="1"/>
    <xf numFmtId="2" fontId="48" fillId="0" borderId="1" xfId="8" applyNumberFormat="1" applyFont="1" applyFill="1" applyBorder="1"/>
    <xf numFmtId="2" fontId="48" fillId="0" borderId="1" xfId="8" applyNumberFormat="1" applyFont="1" applyFill="1" applyBorder="1" applyAlignment="1">
      <alignment horizontal="center" vertical="center"/>
    </xf>
    <xf numFmtId="0" fontId="21" fillId="0" borderId="1" xfId="0" applyFont="1" applyFill="1" applyBorder="1" applyAlignment="1">
      <alignment horizontal="justify" vertical="center" wrapText="1"/>
    </xf>
    <xf numFmtId="2" fontId="21" fillId="0" borderId="1" xfId="8" applyNumberFormat="1" applyFont="1" applyFill="1" applyBorder="1" applyAlignment="1">
      <alignment horizontal="center" vertical="center" wrapText="1"/>
    </xf>
    <xf numFmtId="0" fontId="56" fillId="0" borderId="1" xfId="0" applyFont="1" applyFill="1" applyBorder="1" applyAlignment="1">
      <alignment horizontal="justify" vertical="center" wrapText="1"/>
    </xf>
    <xf numFmtId="1" fontId="48" fillId="0" borderId="1" xfId="0" applyNumberFormat="1" applyFont="1" applyFill="1" applyBorder="1" applyAlignment="1">
      <alignment horizontal="center"/>
    </xf>
    <xf numFmtId="165" fontId="48" fillId="0" borderId="1" xfId="0" applyNumberFormat="1" applyFont="1" applyFill="1" applyBorder="1"/>
    <xf numFmtId="2" fontId="22" fillId="0" borderId="1" xfId="5" applyNumberFormat="1" applyFont="1" applyFill="1" applyBorder="1" applyAlignment="1">
      <alignment horizontal="center"/>
    </xf>
    <xf numFmtId="0" fontId="48" fillId="0" borderId="1" xfId="0" applyFont="1" applyFill="1" applyBorder="1" applyAlignment="1">
      <alignment horizontal="center"/>
    </xf>
    <xf numFmtId="2" fontId="48" fillId="0" borderId="1" xfId="8" applyNumberFormat="1" applyFont="1" applyFill="1" applyBorder="1" applyAlignment="1">
      <alignment horizontal="center"/>
    </xf>
    <xf numFmtId="2" fontId="48" fillId="7" borderId="1" xfId="8" applyNumberFormat="1" applyFont="1" applyFill="1" applyBorder="1" applyAlignment="1">
      <alignment horizontal="center" vertical="center" wrapText="1"/>
    </xf>
    <xf numFmtId="2" fontId="21" fillId="7" borderId="1" xfId="8" applyNumberFormat="1" applyFont="1" applyFill="1" applyBorder="1" applyAlignment="1">
      <alignment horizontal="center" vertical="center" wrapText="1"/>
    </xf>
    <xf numFmtId="2" fontId="48" fillId="0" borderId="1" xfId="8" applyNumberFormat="1" applyFont="1" applyFill="1" applyBorder="1" applyAlignment="1">
      <alignment horizontal="center" vertical="center" wrapText="1"/>
    </xf>
    <xf numFmtId="0" fontId="44" fillId="0" borderId="0" xfId="0" applyFont="1" applyFill="1" applyAlignment="1">
      <alignment vertical="center"/>
    </xf>
    <xf numFmtId="2" fontId="48" fillId="0" borderId="1" xfId="8" applyNumberFormat="1" applyFont="1" applyFill="1" applyBorder="1" applyAlignment="1">
      <alignment vertical="center" wrapText="1"/>
    </xf>
    <xf numFmtId="49" fontId="27" fillId="7" borderId="1" xfId="6" applyNumberFormat="1" applyFont="1" applyFill="1" applyBorder="1" applyAlignment="1" applyProtection="1">
      <alignment horizontal="center" vertical="center" wrapText="1"/>
      <protection locked="0"/>
    </xf>
    <xf numFmtId="0" fontId="27" fillId="7" borderId="1" xfId="6" applyFont="1" applyFill="1" applyBorder="1" applyAlignment="1" applyProtection="1">
      <alignment horizontal="center" vertical="center"/>
      <protection locked="0"/>
    </xf>
    <xf numFmtId="166" fontId="27" fillId="7" borderId="1" xfId="6" applyNumberFormat="1" applyFont="1" applyFill="1" applyBorder="1" applyAlignment="1" applyProtection="1">
      <alignment horizontal="center" vertical="center"/>
      <protection locked="0"/>
    </xf>
    <xf numFmtId="2" fontId="27" fillId="7" borderId="1" xfId="6" applyNumberFormat="1" applyFont="1" applyFill="1" applyBorder="1" applyAlignment="1" applyProtection="1">
      <alignment horizontal="center" vertical="center"/>
      <protection locked="0"/>
    </xf>
    <xf numFmtId="0" fontId="27" fillId="2" borderId="1" xfId="6" applyFont="1" applyFill="1" applyBorder="1" applyAlignment="1" applyProtection="1">
      <alignment horizontal="center" vertical="center"/>
      <protection locked="0"/>
    </xf>
    <xf numFmtId="2" fontId="27" fillId="2" borderId="1" xfId="6" applyNumberFormat="1" applyFont="1" applyFill="1" applyBorder="1" applyAlignment="1" applyProtection="1">
      <alignment horizontal="center" vertical="center"/>
    </xf>
    <xf numFmtId="0" fontId="27" fillId="2" borderId="1" xfId="6" applyFont="1" applyFill="1" applyBorder="1" applyAlignment="1" applyProtection="1">
      <alignment horizontal="center" vertical="center"/>
    </xf>
    <xf numFmtId="165" fontId="27" fillId="2" borderId="1" xfId="6" applyNumberFormat="1" applyFont="1" applyFill="1" applyBorder="1" applyAlignment="1" applyProtection="1">
      <alignment horizontal="center" vertical="center"/>
    </xf>
    <xf numFmtId="166" fontId="27" fillId="2" borderId="1" xfId="6" applyNumberFormat="1" applyFont="1" applyFill="1" applyBorder="1" applyAlignment="1" applyProtection="1">
      <alignment horizontal="center" vertical="center"/>
    </xf>
    <xf numFmtId="0" fontId="21" fillId="7" borderId="1" xfId="0" quotePrefix="1" applyFont="1" applyFill="1" applyBorder="1" applyAlignment="1">
      <alignment horizontal="center" vertical="center" wrapText="1"/>
    </xf>
    <xf numFmtId="167" fontId="28" fillId="2" borderId="1" xfId="0" applyNumberFormat="1" applyFont="1" applyFill="1" applyBorder="1" applyAlignment="1" applyProtection="1">
      <alignment horizontal="center" vertical="center"/>
    </xf>
    <xf numFmtId="0" fontId="44" fillId="0" borderId="0" xfId="0" applyFont="1" applyFill="1" applyAlignment="1">
      <alignment horizontal="center" vertical="center"/>
    </xf>
    <xf numFmtId="0" fontId="27" fillId="7" borderId="1" xfId="5" applyFont="1" applyFill="1" applyBorder="1" applyAlignment="1">
      <alignment horizontal="center" vertical="center"/>
    </xf>
    <xf numFmtId="49" fontId="27" fillId="0" borderId="1" xfId="5" applyNumberFormat="1" applyFont="1" applyFill="1" applyBorder="1" applyAlignment="1">
      <alignment horizontal="center" vertical="center"/>
    </xf>
    <xf numFmtId="0" fontId="27" fillId="0" borderId="1" xfId="5" applyFont="1" applyFill="1" applyBorder="1" applyAlignment="1">
      <alignment horizontal="center" vertical="center"/>
    </xf>
    <xf numFmtId="0" fontId="27" fillId="7" borderId="1" xfId="0" applyFont="1" applyFill="1" applyBorder="1" applyAlignment="1">
      <alignment horizontal="left" vertical="center" wrapText="1"/>
    </xf>
    <xf numFmtId="165" fontId="27" fillId="7" borderId="1" xfId="21" applyNumberFormat="1" applyFont="1" applyFill="1" applyBorder="1" applyAlignment="1" applyProtection="1">
      <alignment horizontal="center" vertical="center"/>
      <protection locked="0"/>
    </xf>
    <xf numFmtId="2" fontId="27" fillId="7" borderId="1" xfId="86" applyNumberFormat="1" applyFont="1" applyFill="1" applyBorder="1" applyAlignment="1">
      <alignment horizontal="center" vertical="center"/>
    </xf>
    <xf numFmtId="49" fontId="27" fillId="7" borderId="1" xfId="79" applyNumberFormat="1" applyFont="1" applyFill="1" applyBorder="1" applyAlignment="1">
      <alignment horizontal="center" vertical="center" wrapText="1"/>
    </xf>
    <xf numFmtId="0" fontId="27" fillId="7" borderId="1" xfId="79" applyFont="1" applyFill="1" applyBorder="1" applyAlignment="1">
      <alignment horizontal="center" vertical="center"/>
    </xf>
    <xf numFmtId="0" fontId="27" fillId="7" borderId="1" xfId="64" applyFont="1" applyFill="1" applyBorder="1" applyAlignment="1">
      <alignment horizontal="center" vertical="center" wrapText="1"/>
    </xf>
    <xf numFmtId="166" fontId="27" fillId="7" borderId="1" xfId="79" applyNumberFormat="1" applyFont="1" applyFill="1" applyBorder="1" applyAlignment="1">
      <alignment horizontal="center" vertical="center"/>
    </xf>
    <xf numFmtId="1" fontId="27" fillId="7" borderId="1" xfId="64" applyNumberFormat="1" applyFont="1" applyFill="1" applyBorder="1" applyAlignment="1">
      <alignment horizontal="center" vertical="center" wrapText="1"/>
    </xf>
    <xf numFmtId="2" fontId="27" fillId="7" borderId="1" xfId="79" applyNumberFormat="1" applyFont="1" applyFill="1" applyBorder="1" applyAlignment="1">
      <alignment horizontal="center" vertical="center"/>
    </xf>
    <xf numFmtId="2" fontId="28" fillId="7" borderId="1" xfId="21" applyNumberFormat="1" applyFont="1" applyFill="1" applyBorder="1" applyAlignment="1" applyProtection="1">
      <alignment horizontal="center" vertical="center"/>
    </xf>
    <xf numFmtId="0" fontId="57" fillId="8" borderId="1" xfId="0" applyNumberFormat="1" applyFont="1" applyFill="1" applyBorder="1" applyAlignment="1" applyProtection="1">
      <alignment horizontal="left" vertical="center" wrapText="1" readingOrder="1"/>
      <protection locked="0"/>
    </xf>
    <xf numFmtId="0" fontId="27" fillId="7" borderId="1" xfId="80" applyFont="1" applyFill="1" applyBorder="1" applyAlignment="1">
      <alignment vertical="center" wrapText="1"/>
    </xf>
    <xf numFmtId="0" fontId="27" fillId="7" borderId="1" xfId="80" applyFont="1" applyFill="1" applyBorder="1" applyAlignment="1">
      <alignment horizontal="center" vertical="center"/>
    </xf>
    <xf numFmtId="2" fontId="27" fillId="7" borderId="1" xfId="80" applyNumberFormat="1" applyFont="1" applyFill="1" applyBorder="1" applyAlignment="1">
      <alignment horizontal="center" vertical="center" wrapText="1"/>
    </xf>
    <xf numFmtId="2" fontId="27" fillId="7" borderId="1" xfId="80" applyNumberFormat="1" applyFont="1" applyFill="1" applyBorder="1" applyAlignment="1">
      <alignment horizontal="center" vertical="center"/>
    </xf>
    <xf numFmtId="0" fontId="27" fillId="0" borderId="1" xfId="79" applyFont="1" applyFill="1" applyBorder="1" applyAlignment="1">
      <alignment vertical="center" wrapText="1"/>
    </xf>
    <xf numFmtId="2" fontId="27" fillId="0" borderId="1" xfId="33" applyNumberFormat="1" applyFont="1" applyFill="1" applyBorder="1" applyAlignment="1">
      <alignment horizontal="center" vertical="center"/>
    </xf>
    <xf numFmtId="2" fontId="27" fillId="2" borderId="1" xfId="33" applyNumberFormat="1" applyFont="1" applyFill="1" applyBorder="1" applyAlignment="1">
      <alignment horizontal="center" vertical="center"/>
    </xf>
    <xf numFmtId="0" fontId="27" fillId="0" borderId="1" xfId="33" applyFont="1" applyFill="1" applyBorder="1" applyAlignment="1">
      <alignment horizontal="center" vertical="center"/>
    </xf>
    <xf numFmtId="166" fontId="27" fillId="0" borderId="1" xfId="33" applyNumberFormat="1" applyFont="1" applyFill="1" applyBorder="1" applyAlignment="1">
      <alignment horizontal="center" vertical="center"/>
    </xf>
    <xf numFmtId="167" fontId="27" fillId="0" borderId="1" xfId="33" applyNumberFormat="1" applyFont="1" applyFill="1" applyBorder="1" applyAlignment="1">
      <alignment horizontal="center" vertical="center"/>
    </xf>
    <xf numFmtId="2" fontId="21" fillId="7" borderId="1" xfId="2" applyNumberFormat="1" applyFont="1" applyFill="1" applyBorder="1" applyAlignment="1">
      <alignment horizontal="center" vertical="center" wrapText="1"/>
    </xf>
    <xf numFmtId="0" fontId="21" fillId="7" borderId="1" xfId="8" applyNumberFormat="1" applyFont="1" applyFill="1" applyBorder="1" applyAlignment="1">
      <alignment horizontal="center" vertical="center"/>
    </xf>
    <xf numFmtId="2" fontId="48" fillId="7" borderId="1" xfId="0" applyNumberFormat="1" applyFont="1" applyFill="1" applyBorder="1" applyAlignment="1">
      <alignment horizontal="center" vertical="center"/>
    </xf>
    <xf numFmtId="14" fontId="21" fillId="7" borderId="1" xfId="0" quotePrefix="1" applyNumberFormat="1" applyFont="1" applyFill="1" applyBorder="1" applyAlignment="1">
      <alignment horizontal="center" vertical="center" wrapText="1"/>
    </xf>
    <xf numFmtId="0" fontId="28" fillId="7" borderId="1" xfId="0" applyNumberFormat="1" applyFont="1" applyFill="1" applyBorder="1" applyAlignment="1">
      <alignment horizontal="justify" vertical="center" wrapText="1"/>
    </xf>
    <xf numFmtId="0" fontId="28" fillId="7" borderId="1" xfId="0" applyNumberFormat="1" applyFont="1" applyFill="1" applyBorder="1" applyAlignment="1">
      <alignment horizontal="center" vertical="center"/>
    </xf>
    <xf numFmtId="0" fontId="58" fillId="7" borderId="1" xfId="0" applyFont="1" applyFill="1" applyBorder="1" applyAlignment="1">
      <alignment vertical="center"/>
    </xf>
    <xf numFmtId="49" fontId="21" fillId="7" borderId="1" xfId="0" applyNumberFormat="1" applyFont="1" applyFill="1" applyBorder="1" applyAlignment="1">
      <alignment horizontal="center" vertical="center"/>
    </xf>
    <xf numFmtId="0" fontId="21" fillId="7" borderId="1" xfId="0" applyFont="1" applyFill="1" applyBorder="1" applyAlignment="1">
      <alignment horizontal="left" vertical="center" wrapText="1"/>
    </xf>
    <xf numFmtId="0" fontId="48" fillId="7" borderId="1" xfId="0" applyFont="1" applyFill="1" applyBorder="1" applyAlignment="1">
      <alignment horizontal="center"/>
    </xf>
    <xf numFmtId="165" fontId="48" fillId="7" borderId="1" xfId="0" applyNumberFormat="1" applyFont="1" applyFill="1" applyBorder="1" applyAlignment="1">
      <alignment horizontal="center"/>
    </xf>
    <xf numFmtId="0" fontId="28" fillId="7" borderId="1" xfId="0" applyNumberFormat="1" applyFont="1" applyFill="1" applyBorder="1" applyAlignment="1">
      <alignment horizontal="justify" vertical="center"/>
    </xf>
    <xf numFmtId="166" fontId="21" fillId="7" borderId="1" xfId="0" applyNumberFormat="1" applyFont="1" applyFill="1" applyBorder="1" applyAlignment="1">
      <alignment horizontal="center" vertical="center" wrapText="1"/>
    </xf>
    <xf numFmtId="173" fontId="48" fillId="7" borderId="1" xfId="0" applyNumberFormat="1" applyFont="1" applyFill="1" applyBorder="1" applyAlignment="1">
      <alignment horizontal="center" vertical="center"/>
    </xf>
    <xf numFmtId="166" fontId="50" fillId="7" borderId="1" xfId="0" applyNumberFormat="1" applyFont="1" applyFill="1" applyBorder="1" applyAlignment="1">
      <alignment horizontal="center" vertical="center" wrapText="1"/>
    </xf>
    <xf numFmtId="0" fontId="21" fillId="7" borderId="1" xfId="0" applyNumberFormat="1" applyFont="1" applyFill="1" applyBorder="1" applyAlignment="1">
      <alignment horizontal="center" vertical="center" wrapText="1"/>
    </xf>
    <xf numFmtId="0" fontId="27" fillId="7" borderId="1" xfId="6" applyNumberFormat="1" applyFont="1" applyFill="1" applyBorder="1" applyAlignment="1">
      <alignment horizontal="left" vertical="center" wrapText="1"/>
    </xf>
    <xf numFmtId="166" fontId="27" fillId="7" borderId="1" xfId="6" applyNumberFormat="1" applyFont="1" applyFill="1" applyBorder="1" applyAlignment="1">
      <alignment horizontal="center" vertical="center" wrapText="1"/>
    </xf>
    <xf numFmtId="0" fontId="48" fillId="7" borderId="1" xfId="0" applyFont="1" applyFill="1" applyBorder="1" applyAlignment="1">
      <alignment horizontal="center" vertical="center" wrapText="1"/>
    </xf>
    <xf numFmtId="2" fontId="50" fillId="7" borderId="1" xfId="2" applyNumberFormat="1" applyFont="1" applyFill="1" applyBorder="1" applyAlignment="1">
      <alignment horizontal="center" vertical="center" wrapText="1"/>
    </xf>
    <xf numFmtId="0" fontId="48" fillId="7" borderId="1" xfId="2" applyFont="1" applyFill="1" applyBorder="1" applyAlignment="1">
      <alignment horizontal="center" vertical="center"/>
    </xf>
    <xf numFmtId="2" fontId="21" fillId="7" borderId="1" xfId="2" applyNumberFormat="1" applyFont="1" applyFill="1" applyBorder="1" applyAlignment="1">
      <alignment horizontal="center" vertical="center"/>
    </xf>
    <xf numFmtId="2" fontId="28" fillId="0" borderId="1" xfId="3" applyNumberFormat="1" applyFont="1" applyFill="1" applyBorder="1" applyAlignment="1">
      <alignment horizontal="center" vertical="center"/>
    </xf>
    <xf numFmtId="0" fontId="21" fillId="0" borderId="1" xfId="95" applyNumberFormat="1" applyFont="1" applyFill="1" applyBorder="1" applyAlignment="1">
      <alignment horizontal="center" vertical="center" wrapText="1"/>
    </xf>
    <xf numFmtId="2" fontId="21" fillId="0" borderId="0" xfId="6" applyNumberFormat="1" applyFont="1" applyFill="1"/>
    <xf numFmtId="0" fontId="21" fillId="0" borderId="12" xfId="6" applyFont="1" applyFill="1" applyBorder="1" applyAlignment="1">
      <alignment horizontal="center" vertical="center" wrapText="1"/>
    </xf>
    <xf numFmtId="0" fontId="21" fillId="0" borderId="8" xfId="6" applyFont="1" applyFill="1" applyBorder="1" applyAlignment="1">
      <alignment horizontal="center" vertical="center" wrapText="1"/>
    </xf>
    <xf numFmtId="0" fontId="48" fillId="0" borderId="8" xfId="6" applyFont="1" applyFill="1" applyBorder="1" applyAlignment="1">
      <alignment horizontal="center" vertical="center"/>
    </xf>
    <xf numFmtId="1" fontId="21" fillId="0" borderId="8" xfId="6" applyNumberFormat="1" applyFont="1" applyFill="1" applyBorder="1" applyAlignment="1">
      <alignment horizontal="center" vertical="center"/>
    </xf>
    <xf numFmtId="0" fontId="21" fillId="0" borderId="8" xfId="6" applyFont="1" applyFill="1" applyBorder="1" applyAlignment="1">
      <alignment horizontal="center" vertical="center"/>
    </xf>
    <xf numFmtId="0" fontId="21" fillId="0" borderId="13" xfId="6" applyFont="1" applyFill="1" applyBorder="1" applyAlignment="1">
      <alignment horizontal="center" vertical="center"/>
    </xf>
    <xf numFmtId="0" fontId="27" fillId="5" borderId="1" xfId="0" applyNumberFormat="1" applyFont="1" applyFill="1" applyBorder="1" applyAlignment="1">
      <alignment horizontal="center" vertical="center"/>
    </xf>
    <xf numFmtId="0" fontId="27" fillId="5" borderId="1" xfId="0" applyNumberFormat="1" applyFont="1" applyFill="1" applyBorder="1" applyAlignment="1">
      <alignment horizontal="center"/>
    </xf>
    <xf numFmtId="0" fontId="27" fillId="5" borderId="1" xfId="0" applyNumberFormat="1" applyFont="1" applyFill="1" applyBorder="1" applyAlignment="1">
      <alignment horizontal="left"/>
    </xf>
    <xf numFmtId="0" fontId="46" fillId="5" borderId="1" xfId="0" applyFont="1" applyFill="1" applyBorder="1"/>
    <xf numFmtId="0" fontId="21" fillId="7" borderId="1" xfId="5" applyFont="1" applyFill="1" applyBorder="1" applyAlignment="1">
      <alignment horizontal="center" vertical="center"/>
    </xf>
    <xf numFmtId="164" fontId="21" fillId="7" borderId="1" xfId="8" applyFont="1" applyFill="1" applyBorder="1" applyAlignment="1">
      <alignment vertical="center"/>
    </xf>
    <xf numFmtId="0" fontId="21" fillId="0" borderId="1" xfId="5" applyFont="1" applyFill="1" applyBorder="1" applyAlignment="1">
      <alignment horizontal="center" vertical="center"/>
    </xf>
    <xf numFmtId="2" fontId="28" fillId="7" borderId="1" xfId="6" applyNumberFormat="1" applyFont="1" applyFill="1" applyBorder="1" applyAlignment="1" applyProtection="1">
      <alignment horizontal="center" vertical="center"/>
      <protection locked="0"/>
    </xf>
    <xf numFmtId="0" fontId="27" fillId="0" borderId="1" xfId="6" applyFont="1" applyFill="1" applyBorder="1" applyAlignment="1" applyProtection="1">
      <alignment horizontal="center" vertical="center"/>
      <protection locked="0"/>
    </xf>
    <xf numFmtId="2" fontId="27" fillId="7" borderId="1" xfId="89" applyNumberFormat="1" applyFont="1" applyFill="1" applyBorder="1" applyAlignment="1">
      <alignment horizontal="center" vertical="center"/>
    </xf>
    <xf numFmtId="0" fontId="28" fillId="0" borderId="1" xfId="0" applyFont="1" applyFill="1" applyBorder="1" applyAlignment="1" applyProtection="1">
      <alignment horizontal="center" vertical="center"/>
    </xf>
    <xf numFmtId="2" fontId="28" fillId="7" borderId="1" xfId="0" applyNumberFormat="1" applyFont="1" applyFill="1" applyBorder="1" applyAlignment="1" applyProtection="1">
      <alignment horizontal="center" vertical="center"/>
      <protection locked="0"/>
    </xf>
    <xf numFmtId="2" fontId="22" fillId="0" borderId="1" xfId="5" applyNumberFormat="1" applyFont="1" applyFill="1" applyBorder="1" applyAlignment="1">
      <alignment horizontal="center" vertical="center"/>
    </xf>
    <xf numFmtId="2" fontId="27" fillId="7" borderId="1" xfId="3" applyNumberFormat="1" applyFont="1" applyFill="1" applyBorder="1" applyAlignment="1" applyProtection="1">
      <alignment horizontal="center" vertical="center"/>
      <protection locked="0"/>
    </xf>
    <xf numFmtId="2" fontId="27" fillId="2" borderId="1" xfId="3" applyNumberFormat="1" applyFont="1" applyFill="1" applyBorder="1" applyAlignment="1" applyProtection="1">
      <alignment horizontal="center" vertical="center"/>
    </xf>
    <xf numFmtId="49" fontId="28" fillId="2" borderId="1" xfId="3" applyNumberFormat="1" applyFont="1" applyFill="1" applyBorder="1" applyAlignment="1">
      <alignment horizontal="center" vertical="center"/>
    </xf>
    <xf numFmtId="49" fontId="28" fillId="0" borderId="1" xfId="3" applyNumberFormat="1" applyFont="1" applyFill="1" applyBorder="1" applyAlignment="1">
      <alignment horizontal="center" vertical="center"/>
    </xf>
    <xf numFmtId="0" fontId="27" fillId="7" borderId="1" xfId="80" applyFont="1" applyFill="1" applyBorder="1" applyAlignment="1">
      <alignment horizontal="center" vertical="center" wrapText="1"/>
    </xf>
    <xf numFmtId="49" fontId="27" fillId="7" borderId="1" xfId="79" applyNumberFormat="1" applyFont="1" applyFill="1" applyBorder="1" applyAlignment="1">
      <alignment horizontal="left" vertical="center" wrapText="1"/>
    </xf>
    <xf numFmtId="49" fontId="21" fillId="7" borderId="1" xfId="2" applyNumberFormat="1" applyFont="1" applyFill="1" applyBorder="1" applyAlignment="1">
      <alignment horizontal="left" vertical="center" wrapText="1"/>
    </xf>
    <xf numFmtId="49" fontId="21" fillId="7" borderId="1" xfId="0" applyNumberFormat="1" applyFont="1" applyFill="1" applyBorder="1" applyAlignment="1">
      <alignment horizontal="left" vertical="center" wrapText="1"/>
    </xf>
    <xf numFmtId="0" fontId="27" fillId="0" borderId="1" xfId="6" applyFont="1" applyFill="1" applyBorder="1" applyAlignment="1" applyProtection="1">
      <alignment vertical="center" wrapText="1"/>
      <protection locked="0"/>
    </xf>
    <xf numFmtId="0" fontId="27" fillId="7" borderId="1" xfId="6" applyFont="1" applyFill="1" applyBorder="1" applyAlignment="1" applyProtection="1">
      <alignment horizontal="center" vertical="center" wrapText="1"/>
      <protection locked="0"/>
    </xf>
    <xf numFmtId="43" fontId="31" fillId="0" borderId="15" xfId="67" applyNumberFormat="1" applyFont="1" applyBorder="1" applyAlignment="1">
      <alignment horizontal="center" vertical="center"/>
    </xf>
    <xf numFmtId="43" fontId="31" fillId="0" borderId="15" xfId="67" applyNumberFormat="1" applyFont="1" applyBorder="1" applyAlignment="1">
      <alignment horizontal="center" vertical="center" wrapText="1"/>
    </xf>
    <xf numFmtId="43" fontId="31" fillId="0" borderId="15" xfId="67" applyNumberFormat="1" applyFont="1" applyBorder="1" applyAlignment="1">
      <alignment horizontal="left" vertical="center" wrapText="1"/>
    </xf>
    <xf numFmtId="0" fontId="26" fillId="0" borderId="0" xfId="35" applyFont="1" applyAlignment="1">
      <alignment horizontal="center"/>
    </xf>
    <xf numFmtId="0" fontId="32" fillId="0" borderId="0" xfId="35" applyFont="1" applyAlignment="1">
      <alignment horizontal="left"/>
    </xf>
    <xf numFmtId="0" fontId="39" fillId="0" borderId="0" xfId="35" applyFont="1" applyAlignment="1">
      <alignment horizontal="center"/>
    </xf>
    <xf numFmtId="0" fontId="32" fillId="2" borderId="0" xfId="10" applyFont="1" applyFill="1" applyAlignment="1">
      <alignment horizontal="left" vertical="center" wrapText="1"/>
    </xf>
    <xf numFmtId="0" fontId="34" fillId="0" borderId="0" xfId="5" applyFont="1" applyAlignment="1">
      <alignment horizontal="center" vertical="center" wrapText="1" shrinkToFit="1"/>
    </xf>
    <xf numFmtId="0" fontId="34" fillId="0" borderId="0" xfId="35" applyFont="1" applyAlignment="1">
      <alignment horizontal="center" vertical="center"/>
    </xf>
    <xf numFmtId="0" fontId="31" fillId="0" borderId="0" xfId="5" applyFont="1" applyAlignment="1">
      <alignment horizontal="center" vertical="center" wrapText="1" shrinkToFit="1"/>
    </xf>
    <xf numFmtId="0" fontId="32" fillId="0" borderId="0" xfId="35" applyFont="1" applyBorder="1" applyAlignment="1">
      <alignment horizontal="center" vertical="center" wrapText="1"/>
    </xf>
    <xf numFmtId="0" fontId="31" fillId="0" borderId="10" xfId="35" applyFont="1" applyBorder="1" applyAlignment="1">
      <alignment horizontal="center" vertical="center"/>
    </xf>
    <xf numFmtId="0" fontId="31" fillId="0" borderId="20" xfId="35" applyFont="1" applyBorder="1" applyAlignment="1">
      <alignment horizontal="center" vertical="center" wrapText="1"/>
    </xf>
    <xf numFmtId="0" fontId="31" fillId="0" borderId="18" xfId="35" applyFont="1" applyBorder="1" applyAlignment="1">
      <alignment horizontal="center" vertical="center" wrapText="1"/>
    </xf>
    <xf numFmtId="0" fontId="31" fillId="0" borderId="19" xfId="35" applyFont="1" applyBorder="1" applyAlignment="1">
      <alignment horizontal="center" vertical="center"/>
    </xf>
    <xf numFmtId="0" fontId="31" fillId="0" borderId="11" xfId="35" applyFont="1" applyBorder="1" applyAlignment="1">
      <alignment horizontal="center" vertical="center"/>
    </xf>
    <xf numFmtId="0" fontId="32" fillId="0" borderId="1"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 xfId="0" applyFont="1" applyBorder="1" applyAlignment="1">
      <alignment horizontal="center" vertical="center"/>
    </xf>
    <xf numFmtId="0" fontId="32" fillId="0" borderId="8" xfId="0" applyFont="1" applyBorder="1" applyAlignment="1">
      <alignment horizontal="center" vertical="center"/>
    </xf>
    <xf numFmtId="168" fontId="17" fillId="0" borderId="0" xfId="6" applyNumberFormat="1" applyFont="1" applyAlignment="1">
      <alignment horizontal="center" vertical="center" wrapText="1"/>
    </xf>
    <xf numFmtId="0" fontId="34" fillId="0" borderId="0" xfId="0" applyFont="1" applyAlignment="1">
      <alignment horizontal="center" vertical="center"/>
    </xf>
    <xf numFmtId="0" fontId="31" fillId="0" borderId="0" xfId="0" applyFont="1" applyAlignment="1">
      <alignment horizontal="center" vertical="center" wrapText="1"/>
    </xf>
    <xf numFmtId="0" fontId="32" fillId="0" borderId="0" xfId="0" applyFont="1" applyBorder="1" applyAlignment="1">
      <alignment horizontal="left" vertical="top" wrapText="1"/>
    </xf>
    <xf numFmtId="0" fontId="33" fillId="0" borderId="9" xfId="0" applyFont="1" applyBorder="1" applyAlignment="1">
      <alignment horizontal="center" vertical="center"/>
    </xf>
    <xf numFmtId="0" fontId="33" fillId="0" borderId="7" xfId="0" applyFont="1" applyBorder="1" applyAlignment="1">
      <alignment horizontal="center" vertical="center"/>
    </xf>
    <xf numFmtId="0" fontId="33" fillId="0" borderId="12" xfId="0" applyFont="1" applyBorder="1" applyAlignment="1">
      <alignment horizontal="center" vertical="center"/>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3" xfId="0" applyFont="1" applyBorder="1" applyAlignment="1">
      <alignment horizontal="center" vertical="center" wrapText="1"/>
    </xf>
    <xf numFmtId="0" fontId="21" fillId="0" borderId="0" xfId="0" applyFont="1" applyFill="1" applyAlignment="1">
      <alignment horizontal="center"/>
    </xf>
    <xf numFmtId="0" fontId="27" fillId="0" borderId="0" xfId="63" applyFont="1" applyFill="1" applyAlignment="1">
      <alignment horizontal="center" vertical="center" wrapText="1" shrinkToFit="1"/>
    </xf>
    <xf numFmtId="0" fontId="21" fillId="0" borderId="20" xfId="6" applyFont="1" applyFill="1" applyBorder="1" applyAlignment="1">
      <alignment horizontal="center" vertical="center" wrapText="1"/>
    </xf>
    <xf numFmtId="0" fontId="21" fillId="0" borderId="4" xfId="6" applyFont="1" applyFill="1" applyBorder="1" applyAlignment="1">
      <alignment horizontal="center" vertical="center" wrapText="1"/>
    </xf>
    <xf numFmtId="0" fontId="21" fillId="0" borderId="21" xfId="6" applyFont="1" applyFill="1" applyBorder="1" applyAlignment="1">
      <alignment horizontal="center" vertical="center"/>
    </xf>
    <xf numFmtId="0" fontId="21" fillId="0" borderId="22" xfId="6" applyFont="1" applyFill="1" applyBorder="1" applyAlignment="1">
      <alignment horizontal="center" vertical="center"/>
    </xf>
    <xf numFmtId="0" fontId="21" fillId="0" borderId="21" xfId="6" applyFont="1" applyFill="1" applyBorder="1" applyAlignment="1">
      <alignment horizontal="center" vertical="center" wrapText="1"/>
    </xf>
    <xf numFmtId="0" fontId="21" fillId="0" borderId="22" xfId="6" applyFont="1" applyFill="1" applyBorder="1" applyAlignment="1">
      <alignment horizontal="center" vertical="center" wrapText="1"/>
    </xf>
  </cellXfs>
  <cellStyles count="102">
    <cellStyle name="Comma" xfId="8" builtinId="3"/>
    <cellStyle name="Comma 10" xfId="7"/>
    <cellStyle name="Comma 10 2" xfId="36"/>
    <cellStyle name="Comma 19" xfId="37"/>
    <cellStyle name="Comma 2" xfId="13"/>
    <cellStyle name="Comma 2 2" xfId="38"/>
    <cellStyle name="Comma 2 3" xfId="15"/>
    <cellStyle name="Comma 2 3 2" xfId="27"/>
    <cellStyle name="Comma 2 4" xfId="21"/>
    <cellStyle name="Comma 2 6" xfId="72"/>
    <cellStyle name="Comma 20" xfId="39"/>
    <cellStyle name="Comma 3" xfId="31"/>
    <cellStyle name="Comma 3 2" xfId="4"/>
    <cellStyle name="Comma 3 3" xfId="83"/>
    <cellStyle name="Comma 4" xfId="29"/>
    <cellStyle name="Comma 4 2" xfId="26"/>
    <cellStyle name="Comma 4 3" xfId="28"/>
    <cellStyle name="Comma 4 4" xfId="90"/>
    <cellStyle name="Comma 5" xfId="40"/>
    <cellStyle name="Comma 5 2" xfId="22"/>
    <cellStyle name="Comma 5 2 2" xfId="23"/>
    <cellStyle name="Comma 6" xfId="41"/>
    <cellStyle name="Comma 7" xfId="67"/>
    <cellStyle name="Comma 7 2" xfId="97"/>
    <cellStyle name="Comma 8" xfId="77"/>
    <cellStyle name="Normal" xfId="0" builtinId="0"/>
    <cellStyle name="Normal 10" xfId="6"/>
    <cellStyle name="Normal 11" xfId="42"/>
    <cellStyle name="Normal 12" xfId="70"/>
    <cellStyle name="Normal 12 2" xfId="94"/>
    <cellStyle name="Normal 13" xfId="76"/>
    <cellStyle name="Normal 13 2" xfId="78"/>
    <cellStyle name="Normal 13 3 4" xfId="43"/>
    <cellStyle name="Normal 13 5 3" xfId="44"/>
    <cellStyle name="Normal 14" xfId="10"/>
    <cellStyle name="Normal 14 3 2" xfId="45"/>
    <cellStyle name="Normal 15" xfId="79"/>
    <cellStyle name="Normal 15 2" xfId="93"/>
    <cellStyle name="Normal 16" xfId="95"/>
    <cellStyle name="Normal 16_axalqalaqis skola " xfId="11"/>
    <cellStyle name="Normal 17" xfId="100"/>
    <cellStyle name="Normal 2" xfId="3"/>
    <cellStyle name="Normal 2 2" xfId="33"/>
    <cellStyle name="Normal 2 2 2" xfId="46"/>
    <cellStyle name="Normal 2 2 3" xfId="81"/>
    <cellStyle name="Normal 2 2_MCXETA yazarma- Copy" xfId="47"/>
    <cellStyle name="Normal 2 3" xfId="71"/>
    <cellStyle name="Normal 2 4" xfId="101"/>
    <cellStyle name="Normal 2_---SUL--- GORI-HOSPITALI-BOLO" xfId="48"/>
    <cellStyle name="Normal 3" xfId="12"/>
    <cellStyle name="Normal 3 15" xfId="2"/>
    <cellStyle name="Normal 3 2" xfId="19"/>
    <cellStyle name="Normal 3 2 2" xfId="74"/>
    <cellStyle name="Normal 3 2 2 2" xfId="84"/>
    <cellStyle name="Normal 3 2 2 3" xfId="86"/>
    <cellStyle name="Normal 3 2 2 3 2" xfId="99"/>
    <cellStyle name="Normal 3 3" xfId="34"/>
    <cellStyle name="Normal 3 4" xfId="69"/>
    <cellStyle name="Normal 3 5" xfId="49"/>
    <cellStyle name="Normal 3 6" xfId="80"/>
    <cellStyle name="Normal 3 6 2" xfId="92"/>
    <cellStyle name="Normal 3 7" xfId="88"/>
    <cellStyle name="Normal 3 8" xfId="89"/>
    <cellStyle name="Normal 3 9" xfId="91"/>
    <cellStyle name="Normal 35 2" xfId="50"/>
    <cellStyle name="Normal 4" xfId="30"/>
    <cellStyle name="Normal 4 2" xfId="82"/>
    <cellStyle name="Normal 49" xfId="51"/>
    <cellStyle name="Normal 5" xfId="17"/>
    <cellStyle name="Normal 5 2" xfId="16"/>
    <cellStyle name="Normal 5 3" xfId="18"/>
    <cellStyle name="Normal 5 3 2" xfId="75"/>
    <cellStyle name="Normal 5 3 3" xfId="85"/>
    <cellStyle name="Normal 5 3 4" xfId="87"/>
    <cellStyle name="Normal 5 4 2" xfId="25"/>
    <cellStyle name="Normal 50" xfId="52"/>
    <cellStyle name="Normal 6" xfId="35"/>
    <cellStyle name="Normal 6 2" xfId="96"/>
    <cellStyle name="Normal 7" xfId="14"/>
    <cellStyle name="Normal 7 2" xfId="53"/>
    <cellStyle name="Normal 7 3" xfId="24"/>
    <cellStyle name="Normal 8" xfId="54"/>
    <cellStyle name="Normal 9" xfId="55"/>
    <cellStyle name="Normal_gare wyalsadfenigagarini 2 2" xfId="73"/>
    <cellStyle name="Percent 2" xfId="32"/>
    <cellStyle name="Percent 2 2" xfId="56"/>
    <cellStyle name="Percent 2 2 2" xfId="57"/>
    <cellStyle name="Percent 2 2 3" xfId="58"/>
    <cellStyle name="Percent 3" xfId="68"/>
    <cellStyle name="Percent 3 2" xfId="98"/>
    <cellStyle name="silfain" xfId="20"/>
    <cellStyle name="Style 1" xfId="59"/>
    <cellStyle name="Обычный 2" xfId="60"/>
    <cellStyle name="Обычный 2 2" xfId="61"/>
    <cellStyle name="Обычный 3" xfId="1"/>
    <cellStyle name="Обычный 4" xfId="62"/>
    <cellStyle name="Обычный_SAN2008-I" xfId="9"/>
    <cellStyle name="Обычный_Лист1" xfId="63"/>
    <cellStyle name="Обычный_Лист1 2 2" xfId="5"/>
    <cellStyle name="Обычный_დემონტაჟი" xfId="64"/>
    <cellStyle name="ჩვეულებრივი 2" xfId="65"/>
    <cellStyle name="ჩვეულებრივი 2 2 2" xfId="66"/>
  </cellStyles>
  <dxfs count="18">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lor rgb="FFFF0000"/>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V40"/>
  <sheetViews>
    <sheetView topLeftCell="A22" zoomScaleNormal="100" zoomScaleSheetLayoutView="100" workbookViewId="0">
      <selection activeCell="I43" sqref="I43"/>
    </sheetView>
  </sheetViews>
  <sheetFormatPr defaultRowHeight="15"/>
  <cols>
    <col min="1" max="1" width="1.88671875" style="24" customWidth="1"/>
    <col min="2" max="2" width="3.5546875" style="24" customWidth="1"/>
    <col min="3" max="3" width="8.88671875" style="24" customWidth="1"/>
    <col min="4" max="4" width="21" style="24" customWidth="1"/>
    <col min="5" max="5" width="9.109375" style="24"/>
    <col min="6" max="6" width="5.109375" style="24" customWidth="1"/>
    <col min="7" max="7" width="10.6640625" style="24" customWidth="1"/>
    <col min="8" max="8" width="9.5546875" style="24" customWidth="1"/>
    <col min="9" max="9" width="9.109375" style="24"/>
    <col min="10" max="10" width="13.33203125" style="24" customWidth="1"/>
    <col min="11" max="11" width="4.109375" style="24" customWidth="1"/>
    <col min="12" max="12" width="6.88671875" style="24" customWidth="1"/>
    <col min="13" max="13" width="27.88671875" style="24" customWidth="1"/>
    <col min="14" max="14" width="10" style="24" customWidth="1"/>
    <col min="15" max="256" width="9.109375" style="24"/>
    <col min="257" max="257" width="1.88671875" style="24" customWidth="1"/>
    <col min="258" max="258" width="3.5546875" style="24" customWidth="1"/>
    <col min="259" max="259" width="8.88671875" style="24" customWidth="1"/>
    <col min="260" max="260" width="21" style="24" customWidth="1"/>
    <col min="261" max="261" width="9.109375" style="24"/>
    <col min="262" max="262" width="5.109375" style="24" customWidth="1"/>
    <col min="263" max="263" width="10.6640625" style="24" customWidth="1"/>
    <col min="264" max="264" width="9.5546875" style="24" customWidth="1"/>
    <col min="265" max="265" width="9.109375" style="24"/>
    <col min="266" max="266" width="13.33203125" style="24" customWidth="1"/>
    <col min="267" max="267" width="4.109375" style="24" customWidth="1"/>
    <col min="268" max="268" width="6.88671875" style="24" customWidth="1"/>
    <col min="269" max="269" width="27.88671875" style="24" customWidth="1"/>
    <col min="270" max="270" width="10" style="24" customWidth="1"/>
    <col min="271" max="512" width="9.109375" style="24"/>
    <col min="513" max="513" width="1.88671875" style="24" customWidth="1"/>
    <col min="514" max="514" width="3.5546875" style="24" customWidth="1"/>
    <col min="515" max="515" width="8.88671875" style="24" customWidth="1"/>
    <col min="516" max="516" width="21" style="24" customWidth="1"/>
    <col min="517" max="517" width="9.109375" style="24"/>
    <col min="518" max="518" width="5.109375" style="24" customWidth="1"/>
    <col min="519" max="519" width="10.6640625" style="24" customWidth="1"/>
    <col min="520" max="520" width="9.5546875" style="24" customWidth="1"/>
    <col min="521" max="521" width="9.109375" style="24"/>
    <col min="522" max="522" width="13.33203125" style="24" customWidth="1"/>
    <col min="523" max="523" width="4.109375" style="24" customWidth="1"/>
    <col min="524" max="524" width="6.88671875" style="24" customWidth="1"/>
    <col min="525" max="525" width="27.88671875" style="24" customWidth="1"/>
    <col min="526" max="526" width="10" style="24" customWidth="1"/>
    <col min="527" max="768" width="9.109375" style="24"/>
    <col min="769" max="769" width="1.88671875" style="24" customWidth="1"/>
    <col min="770" max="770" width="3.5546875" style="24" customWidth="1"/>
    <col min="771" max="771" width="8.88671875" style="24" customWidth="1"/>
    <col min="772" max="772" width="21" style="24" customWidth="1"/>
    <col min="773" max="773" width="9.109375" style="24"/>
    <col min="774" max="774" width="5.109375" style="24" customWidth="1"/>
    <col min="775" max="775" width="10.6640625" style="24" customWidth="1"/>
    <col min="776" max="776" width="9.5546875" style="24" customWidth="1"/>
    <col min="777" max="777" width="9.109375" style="24"/>
    <col min="778" max="778" width="13.33203125" style="24" customWidth="1"/>
    <col min="779" max="779" width="4.109375" style="24" customWidth="1"/>
    <col min="780" max="780" width="6.88671875" style="24" customWidth="1"/>
    <col min="781" max="781" width="27.88671875" style="24" customWidth="1"/>
    <col min="782" max="782" width="10" style="24" customWidth="1"/>
    <col min="783" max="1024" width="9.109375" style="24"/>
    <col min="1025" max="1025" width="1.88671875" style="24" customWidth="1"/>
    <col min="1026" max="1026" width="3.5546875" style="24" customWidth="1"/>
    <col min="1027" max="1027" width="8.88671875" style="24" customWidth="1"/>
    <col min="1028" max="1028" width="21" style="24" customWidth="1"/>
    <col min="1029" max="1029" width="9.109375" style="24"/>
    <col min="1030" max="1030" width="5.109375" style="24" customWidth="1"/>
    <col min="1031" max="1031" width="10.6640625" style="24" customWidth="1"/>
    <col min="1032" max="1032" width="9.5546875" style="24" customWidth="1"/>
    <col min="1033" max="1033" width="9.109375" style="24"/>
    <col min="1034" max="1034" width="13.33203125" style="24" customWidth="1"/>
    <col min="1035" max="1035" width="4.109375" style="24" customWidth="1"/>
    <col min="1036" max="1036" width="6.88671875" style="24" customWidth="1"/>
    <col min="1037" max="1037" width="27.88671875" style="24" customWidth="1"/>
    <col min="1038" max="1038" width="10" style="24" customWidth="1"/>
    <col min="1039" max="1280" width="9.109375" style="24"/>
    <col min="1281" max="1281" width="1.88671875" style="24" customWidth="1"/>
    <col min="1282" max="1282" width="3.5546875" style="24" customWidth="1"/>
    <col min="1283" max="1283" width="8.88671875" style="24" customWidth="1"/>
    <col min="1284" max="1284" width="21" style="24" customWidth="1"/>
    <col min="1285" max="1285" width="9.109375" style="24"/>
    <col min="1286" max="1286" width="5.109375" style="24" customWidth="1"/>
    <col min="1287" max="1287" width="10.6640625" style="24" customWidth="1"/>
    <col min="1288" max="1288" width="9.5546875" style="24" customWidth="1"/>
    <col min="1289" max="1289" width="9.109375" style="24"/>
    <col min="1290" max="1290" width="13.33203125" style="24" customWidth="1"/>
    <col min="1291" max="1291" width="4.109375" style="24" customWidth="1"/>
    <col min="1292" max="1292" width="6.88671875" style="24" customWidth="1"/>
    <col min="1293" max="1293" width="27.88671875" style="24" customWidth="1"/>
    <col min="1294" max="1294" width="10" style="24" customWidth="1"/>
    <col min="1295" max="1536" width="9.109375" style="24"/>
    <col min="1537" max="1537" width="1.88671875" style="24" customWidth="1"/>
    <col min="1538" max="1538" width="3.5546875" style="24" customWidth="1"/>
    <col min="1539" max="1539" width="8.88671875" style="24" customWidth="1"/>
    <col min="1540" max="1540" width="21" style="24" customWidth="1"/>
    <col min="1541" max="1541" width="9.109375" style="24"/>
    <col min="1542" max="1542" width="5.109375" style="24" customWidth="1"/>
    <col min="1543" max="1543" width="10.6640625" style="24" customWidth="1"/>
    <col min="1544" max="1544" width="9.5546875" style="24" customWidth="1"/>
    <col min="1545" max="1545" width="9.109375" style="24"/>
    <col min="1546" max="1546" width="13.33203125" style="24" customWidth="1"/>
    <col min="1547" max="1547" width="4.109375" style="24" customWidth="1"/>
    <col min="1548" max="1548" width="6.88671875" style="24" customWidth="1"/>
    <col min="1549" max="1549" width="27.88671875" style="24" customWidth="1"/>
    <col min="1550" max="1550" width="10" style="24" customWidth="1"/>
    <col min="1551" max="1792" width="9.109375" style="24"/>
    <col min="1793" max="1793" width="1.88671875" style="24" customWidth="1"/>
    <col min="1794" max="1794" width="3.5546875" style="24" customWidth="1"/>
    <col min="1795" max="1795" width="8.88671875" style="24" customWidth="1"/>
    <col min="1796" max="1796" width="21" style="24" customWidth="1"/>
    <col min="1797" max="1797" width="9.109375" style="24"/>
    <col min="1798" max="1798" width="5.109375" style="24" customWidth="1"/>
    <col min="1799" max="1799" width="10.6640625" style="24" customWidth="1"/>
    <col min="1800" max="1800" width="9.5546875" style="24" customWidth="1"/>
    <col min="1801" max="1801" width="9.109375" style="24"/>
    <col min="1802" max="1802" width="13.33203125" style="24" customWidth="1"/>
    <col min="1803" max="1803" width="4.109375" style="24" customWidth="1"/>
    <col min="1804" max="1804" width="6.88671875" style="24" customWidth="1"/>
    <col min="1805" max="1805" width="27.88671875" style="24" customWidth="1"/>
    <col min="1806" max="1806" width="10" style="24" customWidth="1"/>
    <col min="1807" max="2048" width="9.109375" style="24"/>
    <col min="2049" max="2049" width="1.88671875" style="24" customWidth="1"/>
    <col min="2050" max="2050" width="3.5546875" style="24" customWidth="1"/>
    <col min="2051" max="2051" width="8.88671875" style="24" customWidth="1"/>
    <col min="2052" max="2052" width="21" style="24" customWidth="1"/>
    <col min="2053" max="2053" width="9.109375" style="24"/>
    <col min="2054" max="2054" width="5.109375" style="24" customWidth="1"/>
    <col min="2055" max="2055" width="10.6640625" style="24" customWidth="1"/>
    <col min="2056" max="2056" width="9.5546875" style="24" customWidth="1"/>
    <col min="2057" max="2057" width="9.109375" style="24"/>
    <col min="2058" max="2058" width="13.33203125" style="24" customWidth="1"/>
    <col min="2059" max="2059" width="4.109375" style="24" customWidth="1"/>
    <col min="2060" max="2060" width="6.88671875" style="24" customWidth="1"/>
    <col min="2061" max="2061" width="27.88671875" style="24" customWidth="1"/>
    <col min="2062" max="2062" width="10" style="24" customWidth="1"/>
    <col min="2063" max="2304" width="9.109375" style="24"/>
    <col min="2305" max="2305" width="1.88671875" style="24" customWidth="1"/>
    <col min="2306" max="2306" width="3.5546875" style="24" customWidth="1"/>
    <col min="2307" max="2307" width="8.88671875" style="24" customWidth="1"/>
    <col min="2308" max="2308" width="21" style="24" customWidth="1"/>
    <col min="2309" max="2309" width="9.109375" style="24"/>
    <col min="2310" max="2310" width="5.109375" style="24" customWidth="1"/>
    <col min="2311" max="2311" width="10.6640625" style="24" customWidth="1"/>
    <col min="2312" max="2312" width="9.5546875" style="24" customWidth="1"/>
    <col min="2313" max="2313" width="9.109375" style="24"/>
    <col min="2314" max="2314" width="13.33203125" style="24" customWidth="1"/>
    <col min="2315" max="2315" width="4.109375" style="24" customWidth="1"/>
    <col min="2316" max="2316" width="6.88671875" style="24" customWidth="1"/>
    <col min="2317" max="2317" width="27.88671875" style="24" customWidth="1"/>
    <col min="2318" max="2318" width="10" style="24" customWidth="1"/>
    <col min="2319" max="2560" width="9.109375" style="24"/>
    <col min="2561" max="2561" width="1.88671875" style="24" customWidth="1"/>
    <col min="2562" max="2562" width="3.5546875" style="24" customWidth="1"/>
    <col min="2563" max="2563" width="8.88671875" style="24" customWidth="1"/>
    <col min="2564" max="2564" width="21" style="24" customWidth="1"/>
    <col min="2565" max="2565" width="9.109375" style="24"/>
    <col min="2566" max="2566" width="5.109375" style="24" customWidth="1"/>
    <col min="2567" max="2567" width="10.6640625" style="24" customWidth="1"/>
    <col min="2568" max="2568" width="9.5546875" style="24" customWidth="1"/>
    <col min="2569" max="2569" width="9.109375" style="24"/>
    <col min="2570" max="2570" width="13.33203125" style="24" customWidth="1"/>
    <col min="2571" max="2571" width="4.109375" style="24" customWidth="1"/>
    <col min="2572" max="2572" width="6.88671875" style="24" customWidth="1"/>
    <col min="2573" max="2573" width="27.88671875" style="24" customWidth="1"/>
    <col min="2574" max="2574" width="10" style="24" customWidth="1"/>
    <col min="2575" max="2816" width="9.109375" style="24"/>
    <col min="2817" max="2817" width="1.88671875" style="24" customWidth="1"/>
    <col min="2818" max="2818" width="3.5546875" style="24" customWidth="1"/>
    <col min="2819" max="2819" width="8.88671875" style="24" customWidth="1"/>
    <col min="2820" max="2820" width="21" style="24" customWidth="1"/>
    <col min="2821" max="2821" width="9.109375" style="24"/>
    <col min="2822" max="2822" width="5.109375" style="24" customWidth="1"/>
    <col min="2823" max="2823" width="10.6640625" style="24" customWidth="1"/>
    <col min="2824" max="2824" width="9.5546875" style="24" customWidth="1"/>
    <col min="2825" max="2825" width="9.109375" style="24"/>
    <col min="2826" max="2826" width="13.33203125" style="24" customWidth="1"/>
    <col min="2827" max="2827" width="4.109375" style="24" customWidth="1"/>
    <col min="2828" max="2828" width="6.88671875" style="24" customWidth="1"/>
    <col min="2829" max="2829" width="27.88671875" style="24" customWidth="1"/>
    <col min="2830" max="2830" width="10" style="24" customWidth="1"/>
    <col min="2831" max="3072" width="9.109375" style="24"/>
    <col min="3073" max="3073" width="1.88671875" style="24" customWidth="1"/>
    <col min="3074" max="3074" width="3.5546875" style="24" customWidth="1"/>
    <col min="3075" max="3075" width="8.88671875" style="24" customWidth="1"/>
    <col min="3076" max="3076" width="21" style="24" customWidth="1"/>
    <col min="3077" max="3077" width="9.109375" style="24"/>
    <col min="3078" max="3078" width="5.109375" style="24" customWidth="1"/>
    <col min="3079" max="3079" width="10.6640625" style="24" customWidth="1"/>
    <col min="3080" max="3080" width="9.5546875" style="24" customWidth="1"/>
    <col min="3081" max="3081" width="9.109375" style="24"/>
    <col min="3082" max="3082" width="13.33203125" style="24" customWidth="1"/>
    <col min="3083" max="3083" width="4.109375" style="24" customWidth="1"/>
    <col min="3084" max="3084" width="6.88671875" style="24" customWidth="1"/>
    <col min="3085" max="3085" width="27.88671875" style="24" customWidth="1"/>
    <col min="3086" max="3086" width="10" style="24" customWidth="1"/>
    <col min="3087" max="3328" width="9.109375" style="24"/>
    <col min="3329" max="3329" width="1.88671875" style="24" customWidth="1"/>
    <col min="3330" max="3330" width="3.5546875" style="24" customWidth="1"/>
    <col min="3331" max="3331" width="8.88671875" style="24" customWidth="1"/>
    <col min="3332" max="3332" width="21" style="24" customWidth="1"/>
    <col min="3333" max="3333" width="9.109375" style="24"/>
    <col min="3334" max="3334" width="5.109375" style="24" customWidth="1"/>
    <col min="3335" max="3335" width="10.6640625" style="24" customWidth="1"/>
    <col min="3336" max="3336" width="9.5546875" style="24" customWidth="1"/>
    <col min="3337" max="3337" width="9.109375" style="24"/>
    <col min="3338" max="3338" width="13.33203125" style="24" customWidth="1"/>
    <col min="3339" max="3339" width="4.109375" style="24" customWidth="1"/>
    <col min="3340" max="3340" width="6.88671875" style="24" customWidth="1"/>
    <col min="3341" max="3341" width="27.88671875" style="24" customWidth="1"/>
    <col min="3342" max="3342" width="10" style="24" customWidth="1"/>
    <col min="3343" max="3584" width="9.109375" style="24"/>
    <col min="3585" max="3585" width="1.88671875" style="24" customWidth="1"/>
    <col min="3586" max="3586" width="3.5546875" style="24" customWidth="1"/>
    <col min="3587" max="3587" width="8.88671875" style="24" customWidth="1"/>
    <col min="3588" max="3588" width="21" style="24" customWidth="1"/>
    <col min="3589" max="3589" width="9.109375" style="24"/>
    <col min="3590" max="3590" width="5.109375" style="24" customWidth="1"/>
    <col min="3591" max="3591" width="10.6640625" style="24" customWidth="1"/>
    <col min="3592" max="3592" width="9.5546875" style="24" customWidth="1"/>
    <col min="3593" max="3593" width="9.109375" style="24"/>
    <col min="3594" max="3594" width="13.33203125" style="24" customWidth="1"/>
    <col min="3595" max="3595" width="4.109375" style="24" customWidth="1"/>
    <col min="3596" max="3596" width="6.88671875" style="24" customWidth="1"/>
    <col min="3597" max="3597" width="27.88671875" style="24" customWidth="1"/>
    <col min="3598" max="3598" width="10" style="24" customWidth="1"/>
    <col min="3599" max="3840" width="9.109375" style="24"/>
    <col min="3841" max="3841" width="1.88671875" style="24" customWidth="1"/>
    <col min="3842" max="3842" width="3.5546875" style="24" customWidth="1"/>
    <col min="3843" max="3843" width="8.88671875" style="24" customWidth="1"/>
    <col min="3844" max="3844" width="21" style="24" customWidth="1"/>
    <col min="3845" max="3845" width="9.109375" style="24"/>
    <col min="3846" max="3846" width="5.109375" style="24" customWidth="1"/>
    <col min="3847" max="3847" width="10.6640625" style="24" customWidth="1"/>
    <col min="3848" max="3848" width="9.5546875" style="24" customWidth="1"/>
    <col min="3849" max="3849" width="9.109375" style="24"/>
    <col min="3850" max="3850" width="13.33203125" style="24" customWidth="1"/>
    <col min="3851" max="3851" width="4.109375" style="24" customWidth="1"/>
    <col min="3852" max="3852" width="6.88671875" style="24" customWidth="1"/>
    <col min="3853" max="3853" width="27.88671875" style="24" customWidth="1"/>
    <col min="3854" max="3854" width="10" style="24" customWidth="1"/>
    <col min="3855" max="4096" width="9.109375" style="24"/>
    <col min="4097" max="4097" width="1.88671875" style="24" customWidth="1"/>
    <col min="4098" max="4098" width="3.5546875" style="24" customWidth="1"/>
    <col min="4099" max="4099" width="8.88671875" style="24" customWidth="1"/>
    <col min="4100" max="4100" width="21" style="24" customWidth="1"/>
    <col min="4101" max="4101" width="9.109375" style="24"/>
    <col min="4102" max="4102" width="5.109375" style="24" customWidth="1"/>
    <col min="4103" max="4103" width="10.6640625" style="24" customWidth="1"/>
    <col min="4104" max="4104" width="9.5546875" style="24" customWidth="1"/>
    <col min="4105" max="4105" width="9.109375" style="24"/>
    <col min="4106" max="4106" width="13.33203125" style="24" customWidth="1"/>
    <col min="4107" max="4107" width="4.109375" style="24" customWidth="1"/>
    <col min="4108" max="4108" width="6.88671875" style="24" customWidth="1"/>
    <col min="4109" max="4109" width="27.88671875" style="24" customWidth="1"/>
    <col min="4110" max="4110" width="10" style="24" customWidth="1"/>
    <col min="4111" max="4352" width="9.109375" style="24"/>
    <col min="4353" max="4353" width="1.88671875" style="24" customWidth="1"/>
    <col min="4354" max="4354" width="3.5546875" style="24" customWidth="1"/>
    <col min="4355" max="4355" width="8.88671875" style="24" customWidth="1"/>
    <col min="4356" max="4356" width="21" style="24" customWidth="1"/>
    <col min="4357" max="4357" width="9.109375" style="24"/>
    <col min="4358" max="4358" width="5.109375" style="24" customWidth="1"/>
    <col min="4359" max="4359" width="10.6640625" style="24" customWidth="1"/>
    <col min="4360" max="4360" width="9.5546875" style="24" customWidth="1"/>
    <col min="4361" max="4361" width="9.109375" style="24"/>
    <col min="4362" max="4362" width="13.33203125" style="24" customWidth="1"/>
    <col min="4363" max="4363" width="4.109375" style="24" customWidth="1"/>
    <col min="4364" max="4364" width="6.88671875" style="24" customWidth="1"/>
    <col min="4365" max="4365" width="27.88671875" style="24" customWidth="1"/>
    <col min="4366" max="4366" width="10" style="24" customWidth="1"/>
    <col min="4367" max="4608" width="9.109375" style="24"/>
    <col min="4609" max="4609" width="1.88671875" style="24" customWidth="1"/>
    <col min="4610" max="4610" width="3.5546875" style="24" customWidth="1"/>
    <col min="4611" max="4611" width="8.88671875" style="24" customWidth="1"/>
    <col min="4612" max="4612" width="21" style="24" customWidth="1"/>
    <col min="4613" max="4613" width="9.109375" style="24"/>
    <col min="4614" max="4614" width="5.109375" style="24" customWidth="1"/>
    <col min="4615" max="4615" width="10.6640625" style="24" customWidth="1"/>
    <col min="4616" max="4616" width="9.5546875" style="24" customWidth="1"/>
    <col min="4617" max="4617" width="9.109375" style="24"/>
    <col min="4618" max="4618" width="13.33203125" style="24" customWidth="1"/>
    <col min="4619" max="4619" width="4.109375" style="24" customWidth="1"/>
    <col min="4620" max="4620" width="6.88671875" style="24" customWidth="1"/>
    <col min="4621" max="4621" width="27.88671875" style="24" customWidth="1"/>
    <col min="4622" max="4622" width="10" style="24" customWidth="1"/>
    <col min="4623" max="4864" width="9.109375" style="24"/>
    <col min="4865" max="4865" width="1.88671875" style="24" customWidth="1"/>
    <col min="4866" max="4866" width="3.5546875" style="24" customWidth="1"/>
    <col min="4867" max="4867" width="8.88671875" style="24" customWidth="1"/>
    <col min="4868" max="4868" width="21" style="24" customWidth="1"/>
    <col min="4869" max="4869" width="9.109375" style="24"/>
    <col min="4870" max="4870" width="5.109375" style="24" customWidth="1"/>
    <col min="4871" max="4871" width="10.6640625" style="24" customWidth="1"/>
    <col min="4872" max="4872" width="9.5546875" style="24" customWidth="1"/>
    <col min="4873" max="4873" width="9.109375" style="24"/>
    <col min="4874" max="4874" width="13.33203125" style="24" customWidth="1"/>
    <col min="4875" max="4875" width="4.109375" style="24" customWidth="1"/>
    <col min="4876" max="4876" width="6.88671875" style="24" customWidth="1"/>
    <col min="4877" max="4877" width="27.88671875" style="24" customWidth="1"/>
    <col min="4878" max="4878" width="10" style="24" customWidth="1"/>
    <col min="4879" max="5120" width="9.109375" style="24"/>
    <col min="5121" max="5121" width="1.88671875" style="24" customWidth="1"/>
    <col min="5122" max="5122" width="3.5546875" style="24" customWidth="1"/>
    <col min="5123" max="5123" width="8.88671875" style="24" customWidth="1"/>
    <col min="5124" max="5124" width="21" style="24" customWidth="1"/>
    <col min="5125" max="5125" width="9.109375" style="24"/>
    <col min="5126" max="5126" width="5.109375" style="24" customWidth="1"/>
    <col min="5127" max="5127" width="10.6640625" style="24" customWidth="1"/>
    <col min="5128" max="5128" width="9.5546875" style="24" customWidth="1"/>
    <col min="5129" max="5129" width="9.109375" style="24"/>
    <col min="5130" max="5130" width="13.33203125" style="24" customWidth="1"/>
    <col min="5131" max="5131" width="4.109375" style="24" customWidth="1"/>
    <col min="5132" max="5132" width="6.88671875" style="24" customWidth="1"/>
    <col min="5133" max="5133" width="27.88671875" style="24" customWidth="1"/>
    <col min="5134" max="5134" width="10" style="24" customWidth="1"/>
    <col min="5135" max="5376" width="9.109375" style="24"/>
    <col min="5377" max="5377" width="1.88671875" style="24" customWidth="1"/>
    <col min="5378" max="5378" width="3.5546875" style="24" customWidth="1"/>
    <col min="5379" max="5379" width="8.88671875" style="24" customWidth="1"/>
    <col min="5380" max="5380" width="21" style="24" customWidth="1"/>
    <col min="5381" max="5381" width="9.109375" style="24"/>
    <col min="5382" max="5382" width="5.109375" style="24" customWidth="1"/>
    <col min="5383" max="5383" width="10.6640625" style="24" customWidth="1"/>
    <col min="5384" max="5384" width="9.5546875" style="24" customWidth="1"/>
    <col min="5385" max="5385" width="9.109375" style="24"/>
    <col min="5386" max="5386" width="13.33203125" style="24" customWidth="1"/>
    <col min="5387" max="5387" width="4.109375" style="24" customWidth="1"/>
    <col min="5388" max="5388" width="6.88671875" style="24" customWidth="1"/>
    <col min="5389" max="5389" width="27.88671875" style="24" customWidth="1"/>
    <col min="5390" max="5390" width="10" style="24" customWidth="1"/>
    <col min="5391" max="5632" width="9.109375" style="24"/>
    <col min="5633" max="5633" width="1.88671875" style="24" customWidth="1"/>
    <col min="5634" max="5634" width="3.5546875" style="24" customWidth="1"/>
    <col min="5635" max="5635" width="8.88671875" style="24" customWidth="1"/>
    <col min="5636" max="5636" width="21" style="24" customWidth="1"/>
    <col min="5637" max="5637" width="9.109375" style="24"/>
    <col min="5638" max="5638" width="5.109375" style="24" customWidth="1"/>
    <col min="5639" max="5639" width="10.6640625" style="24" customWidth="1"/>
    <col min="5640" max="5640" width="9.5546875" style="24" customWidth="1"/>
    <col min="5641" max="5641" width="9.109375" style="24"/>
    <col min="5642" max="5642" width="13.33203125" style="24" customWidth="1"/>
    <col min="5643" max="5643" width="4.109375" style="24" customWidth="1"/>
    <col min="5644" max="5644" width="6.88671875" style="24" customWidth="1"/>
    <col min="5645" max="5645" width="27.88671875" style="24" customWidth="1"/>
    <col min="5646" max="5646" width="10" style="24" customWidth="1"/>
    <col min="5647" max="5888" width="9.109375" style="24"/>
    <col min="5889" max="5889" width="1.88671875" style="24" customWidth="1"/>
    <col min="5890" max="5890" width="3.5546875" style="24" customWidth="1"/>
    <col min="5891" max="5891" width="8.88671875" style="24" customWidth="1"/>
    <col min="5892" max="5892" width="21" style="24" customWidth="1"/>
    <col min="5893" max="5893" width="9.109375" style="24"/>
    <col min="5894" max="5894" width="5.109375" style="24" customWidth="1"/>
    <col min="5895" max="5895" width="10.6640625" style="24" customWidth="1"/>
    <col min="5896" max="5896" width="9.5546875" style="24" customWidth="1"/>
    <col min="5897" max="5897" width="9.109375" style="24"/>
    <col min="5898" max="5898" width="13.33203125" style="24" customWidth="1"/>
    <col min="5899" max="5899" width="4.109375" style="24" customWidth="1"/>
    <col min="5900" max="5900" width="6.88671875" style="24" customWidth="1"/>
    <col min="5901" max="5901" width="27.88671875" style="24" customWidth="1"/>
    <col min="5902" max="5902" width="10" style="24" customWidth="1"/>
    <col min="5903" max="6144" width="9.109375" style="24"/>
    <col min="6145" max="6145" width="1.88671875" style="24" customWidth="1"/>
    <col min="6146" max="6146" width="3.5546875" style="24" customWidth="1"/>
    <col min="6147" max="6147" width="8.88671875" style="24" customWidth="1"/>
    <col min="6148" max="6148" width="21" style="24" customWidth="1"/>
    <col min="6149" max="6149" width="9.109375" style="24"/>
    <col min="6150" max="6150" width="5.109375" style="24" customWidth="1"/>
    <col min="6151" max="6151" width="10.6640625" style="24" customWidth="1"/>
    <col min="6152" max="6152" width="9.5546875" style="24" customWidth="1"/>
    <col min="6153" max="6153" width="9.109375" style="24"/>
    <col min="6154" max="6154" width="13.33203125" style="24" customWidth="1"/>
    <col min="6155" max="6155" width="4.109375" style="24" customWidth="1"/>
    <col min="6156" max="6156" width="6.88671875" style="24" customWidth="1"/>
    <col min="6157" max="6157" width="27.88671875" style="24" customWidth="1"/>
    <col min="6158" max="6158" width="10" style="24" customWidth="1"/>
    <col min="6159" max="6400" width="9.109375" style="24"/>
    <col min="6401" max="6401" width="1.88671875" style="24" customWidth="1"/>
    <col min="6402" max="6402" width="3.5546875" style="24" customWidth="1"/>
    <col min="6403" max="6403" width="8.88671875" style="24" customWidth="1"/>
    <col min="6404" max="6404" width="21" style="24" customWidth="1"/>
    <col min="6405" max="6405" width="9.109375" style="24"/>
    <col min="6406" max="6406" width="5.109375" style="24" customWidth="1"/>
    <col min="6407" max="6407" width="10.6640625" style="24" customWidth="1"/>
    <col min="6408" max="6408" width="9.5546875" style="24" customWidth="1"/>
    <col min="6409" max="6409" width="9.109375" style="24"/>
    <col min="6410" max="6410" width="13.33203125" style="24" customWidth="1"/>
    <col min="6411" max="6411" width="4.109375" style="24" customWidth="1"/>
    <col min="6412" max="6412" width="6.88671875" style="24" customWidth="1"/>
    <col min="6413" max="6413" width="27.88671875" style="24" customWidth="1"/>
    <col min="6414" max="6414" width="10" style="24" customWidth="1"/>
    <col min="6415" max="6656" width="9.109375" style="24"/>
    <col min="6657" max="6657" width="1.88671875" style="24" customWidth="1"/>
    <col min="6658" max="6658" width="3.5546875" style="24" customWidth="1"/>
    <col min="6659" max="6659" width="8.88671875" style="24" customWidth="1"/>
    <col min="6660" max="6660" width="21" style="24" customWidth="1"/>
    <col min="6661" max="6661" width="9.109375" style="24"/>
    <col min="6662" max="6662" width="5.109375" style="24" customWidth="1"/>
    <col min="6663" max="6663" width="10.6640625" style="24" customWidth="1"/>
    <col min="6664" max="6664" width="9.5546875" style="24" customWidth="1"/>
    <col min="6665" max="6665" width="9.109375" style="24"/>
    <col min="6666" max="6666" width="13.33203125" style="24" customWidth="1"/>
    <col min="6667" max="6667" width="4.109375" style="24" customWidth="1"/>
    <col min="6668" max="6668" width="6.88671875" style="24" customWidth="1"/>
    <col min="6669" max="6669" width="27.88671875" style="24" customWidth="1"/>
    <col min="6670" max="6670" width="10" style="24" customWidth="1"/>
    <col min="6671" max="6912" width="9.109375" style="24"/>
    <col min="6913" max="6913" width="1.88671875" style="24" customWidth="1"/>
    <col min="6914" max="6914" width="3.5546875" style="24" customWidth="1"/>
    <col min="6915" max="6915" width="8.88671875" style="24" customWidth="1"/>
    <col min="6916" max="6916" width="21" style="24" customWidth="1"/>
    <col min="6917" max="6917" width="9.109375" style="24"/>
    <col min="6918" max="6918" width="5.109375" style="24" customWidth="1"/>
    <col min="6919" max="6919" width="10.6640625" style="24" customWidth="1"/>
    <col min="6920" max="6920" width="9.5546875" style="24" customWidth="1"/>
    <col min="6921" max="6921" width="9.109375" style="24"/>
    <col min="6922" max="6922" width="13.33203125" style="24" customWidth="1"/>
    <col min="6923" max="6923" width="4.109375" style="24" customWidth="1"/>
    <col min="6924" max="6924" width="6.88671875" style="24" customWidth="1"/>
    <col min="6925" max="6925" width="27.88671875" style="24" customWidth="1"/>
    <col min="6926" max="6926" width="10" style="24" customWidth="1"/>
    <col min="6927" max="7168" width="9.109375" style="24"/>
    <col min="7169" max="7169" width="1.88671875" style="24" customWidth="1"/>
    <col min="7170" max="7170" width="3.5546875" style="24" customWidth="1"/>
    <col min="7171" max="7171" width="8.88671875" style="24" customWidth="1"/>
    <col min="7172" max="7172" width="21" style="24" customWidth="1"/>
    <col min="7173" max="7173" width="9.109375" style="24"/>
    <col min="7174" max="7174" width="5.109375" style="24" customWidth="1"/>
    <col min="7175" max="7175" width="10.6640625" style="24" customWidth="1"/>
    <col min="7176" max="7176" width="9.5546875" style="24" customWidth="1"/>
    <col min="7177" max="7177" width="9.109375" style="24"/>
    <col min="7178" max="7178" width="13.33203125" style="24" customWidth="1"/>
    <col min="7179" max="7179" width="4.109375" style="24" customWidth="1"/>
    <col min="7180" max="7180" width="6.88671875" style="24" customWidth="1"/>
    <col min="7181" max="7181" width="27.88671875" style="24" customWidth="1"/>
    <col min="7182" max="7182" width="10" style="24" customWidth="1"/>
    <col min="7183" max="7424" width="9.109375" style="24"/>
    <col min="7425" max="7425" width="1.88671875" style="24" customWidth="1"/>
    <col min="7426" max="7426" width="3.5546875" style="24" customWidth="1"/>
    <col min="7427" max="7427" width="8.88671875" style="24" customWidth="1"/>
    <col min="7428" max="7428" width="21" style="24" customWidth="1"/>
    <col min="7429" max="7429" width="9.109375" style="24"/>
    <col min="7430" max="7430" width="5.109375" style="24" customWidth="1"/>
    <col min="7431" max="7431" width="10.6640625" style="24" customWidth="1"/>
    <col min="7432" max="7432" width="9.5546875" style="24" customWidth="1"/>
    <col min="7433" max="7433" width="9.109375" style="24"/>
    <col min="7434" max="7434" width="13.33203125" style="24" customWidth="1"/>
    <col min="7435" max="7435" width="4.109375" style="24" customWidth="1"/>
    <col min="7436" max="7436" width="6.88671875" style="24" customWidth="1"/>
    <col min="7437" max="7437" width="27.88671875" style="24" customWidth="1"/>
    <col min="7438" max="7438" width="10" style="24" customWidth="1"/>
    <col min="7439" max="7680" width="9.109375" style="24"/>
    <col min="7681" max="7681" width="1.88671875" style="24" customWidth="1"/>
    <col min="7682" max="7682" width="3.5546875" style="24" customWidth="1"/>
    <col min="7683" max="7683" width="8.88671875" style="24" customWidth="1"/>
    <col min="7684" max="7684" width="21" style="24" customWidth="1"/>
    <col min="7685" max="7685" width="9.109375" style="24"/>
    <col min="7686" max="7686" width="5.109375" style="24" customWidth="1"/>
    <col min="7687" max="7687" width="10.6640625" style="24" customWidth="1"/>
    <col min="7688" max="7688" width="9.5546875" style="24" customWidth="1"/>
    <col min="7689" max="7689" width="9.109375" style="24"/>
    <col min="7690" max="7690" width="13.33203125" style="24" customWidth="1"/>
    <col min="7691" max="7691" width="4.109375" style="24" customWidth="1"/>
    <col min="7692" max="7692" width="6.88671875" style="24" customWidth="1"/>
    <col min="7693" max="7693" width="27.88671875" style="24" customWidth="1"/>
    <col min="7694" max="7694" width="10" style="24" customWidth="1"/>
    <col min="7695" max="7936" width="9.109375" style="24"/>
    <col min="7937" max="7937" width="1.88671875" style="24" customWidth="1"/>
    <col min="7938" max="7938" width="3.5546875" style="24" customWidth="1"/>
    <col min="7939" max="7939" width="8.88671875" style="24" customWidth="1"/>
    <col min="7940" max="7940" width="21" style="24" customWidth="1"/>
    <col min="7941" max="7941" width="9.109375" style="24"/>
    <col min="7942" max="7942" width="5.109375" style="24" customWidth="1"/>
    <col min="7943" max="7943" width="10.6640625" style="24" customWidth="1"/>
    <col min="7944" max="7944" width="9.5546875" style="24" customWidth="1"/>
    <col min="7945" max="7945" width="9.109375" style="24"/>
    <col min="7946" max="7946" width="13.33203125" style="24" customWidth="1"/>
    <col min="7947" max="7947" width="4.109375" style="24" customWidth="1"/>
    <col min="7948" max="7948" width="6.88671875" style="24" customWidth="1"/>
    <col min="7949" max="7949" width="27.88671875" style="24" customWidth="1"/>
    <col min="7950" max="7950" width="10" style="24" customWidth="1"/>
    <col min="7951" max="8192" width="9.109375" style="24"/>
    <col min="8193" max="8193" width="1.88671875" style="24" customWidth="1"/>
    <col min="8194" max="8194" width="3.5546875" style="24" customWidth="1"/>
    <col min="8195" max="8195" width="8.88671875" style="24" customWidth="1"/>
    <col min="8196" max="8196" width="21" style="24" customWidth="1"/>
    <col min="8197" max="8197" width="9.109375" style="24"/>
    <col min="8198" max="8198" width="5.109375" style="24" customWidth="1"/>
    <col min="8199" max="8199" width="10.6640625" style="24" customWidth="1"/>
    <col min="8200" max="8200" width="9.5546875" style="24" customWidth="1"/>
    <col min="8201" max="8201" width="9.109375" style="24"/>
    <col min="8202" max="8202" width="13.33203125" style="24" customWidth="1"/>
    <col min="8203" max="8203" width="4.109375" style="24" customWidth="1"/>
    <col min="8204" max="8204" width="6.88671875" style="24" customWidth="1"/>
    <col min="8205" max="8205" width="27.88671875" style="24" customWidth="1"/>
    <col min="8206" max="8206" width="10" style="24" customWidth="1"/>
    <col min="8207" max="8448" width="9.109375" style="24"/>
    <col min="8449" max="8449" width="1.88671875" style="24" customWidth="1"/>
    <col min="8450" max="8450" width="3.5546875" style="24" customWidth="1"/>
    <col min="8451" max="8451" width="8.88671875" style="24" customWidth="1"/>
    <col min="8452" max="8452" width="21" style="24" customWidth="1"/>
    <col min="8453" max="8453" width="9.109375" style="24"/>
    <col min="8454" max="8454" width="5.109375" style="24" customWidth="1"/>
    <col min="8455" max="8455" width="10.6640625" style="24" customWidth="1"/>
    <col min="8456" max="8456" width="9.5546875" style="24" customWidth="1"/>
    <col min="8457" max="8457" width="9.109375" style="24"/>
    <col min="8458" max="8458" width="13.33203125" style="24" customWidth="1"/>
    <col min="8459" max="8459" width="4.109375" style="24" customWidth="1"/>
    <col min="8460" max="8460" width="6.88671875" style="24" customWidth="1"/>
    <col min="8461" max="8461" width="27.88671875" style="24" customWidth="1"/>
    <col min="8462" max="8462" width="10" style="24" customWidth="1"/>
    <col min="8463" max="8704" width="9.109375" style="24"/>
    <col min="8705" max="8705" width="1.88671875" style="24" customWidth="1"/>
    <col min="8706" max="8706" width="3.5546875" style="24" customWidth="1"/>
    <col min="8707" max="8707" width="8.88671875" style="24" customWidth="1"/>
    <col min="8708" max="8708" width="21" style="24" customWidth="1"/>
    <col min="8709" max="8709" width="9.109375" style="24"/>
    <col min="8710" max="8710" width="5.109375" style="24" customWidth="1"/>
    <col min="8711" max="8711" width="10.6640625" style="24" customWidth="1"/>
    <col min="8712" max="8712" width="9.5546875" style="24" customWidth="1"/>
    <col min="8713" max="8713" width="9.109375" style="24"/>
    <col min="8714" max="8714" width="13.33203125" style="24" customWidth="1"/>
    <col min="8715" max="8715" width="4.109375" style="24" customWidth="1"/>
    <col min="8716" max="8716" width="6.88671875" style="24" customWidth="1"/>
    <col min="8717" max="8717" width="27.88671875" style="24" customWidth="1"/>
    <col min="8718" max="8718" width="10" style="24" customWidth="1"/>
    <col min="8719" max="8960" width="9.109375" style="24"/>
    <col min="8961" max="8961" width="1.88671875" style="24" customWidth="1"/>
    <col min="8962" max="8962" width="3.5546875" style="24" customWidth="1"/>
    <col min="8963" max="8963" width="8.88671875" style="24" customWidth="1"/>
    <col min="8964" max="8964" width="21" style="24" customWidth="1"/>
    <col min="8965" max="8965" width="9.109375" style="24"/>
    <col min="8966" max="8966" width="5.109375" style="24" customWidth="1"/>
    <col min="8967" max="8967" width="10.6640625" style="24" customWidth="1"/>
    <col min="8968" max="8968" width="9.5546875" style="24" customWidth="1"/>
    <col min="8969" max="8969" width="9.109375" style="24"/>
    <col min="8970" max="8970" width="13.33203125" style="24" customWidth="1"/>
    <col min="8971" max="8971" width="4.109375" style="24" customWidth="1"/>
    <col min="8972" max="8972" width="6.88671875" style="24" customWidth="1"/>
    <col min="8973" max="8973" width="27.88671875" style="24" customWidth="1"/>
    <col min="8974" max="8974" width="10" style="24" customWidth="1"/>
    <col min="8975" max="9216" width="9.109375" style="24"/>
    <col min="9217" max="9217" width="1.88671875" style="24" customWidth="1"/>
    <col min="9218" max="9218" width="3.5546875" style="24" customWidth="1"/>
    <col min="9219" max="9219" width="8.88671875" style="24" customWidth="1"/>
    <col min="9220" max="9220" width="21" style="24" customWidth="1"/>
    <col min="9221" max="9221" width="9.109375" style="24"/>
    <col min="9222" max="9222" width="5.109375" style="24" customWidth="1"/>
    <col min="9223" max="9223" width="10.6640625" style="24" customWidth="1"/>
    <col min="9224" max="9224" width="9.5546875" style="24" customWidth="1"/>
    <col min="9225" max="9225" width="9.109375" style="24"/>
    <col min="9226" max="9226" width="13.33203125" style="24" customWidth="1"/>
    <col min="9227" max="9227" width="4.109375" style="24" customWidth="1"/>
    <col min="9228" max="9228" width="6.88671875" style="24" customWidth="1"/>
    <col min="9229" max="9229" width="27.88671875" style="24" customWidth="1"/>
    <col min="9230" max="9230" width="10" style="24" customWidth="1"/>
    <col min="9231" max="9472" width="9.109375" style="24"/>
    <col min="9473" max="9473" width="1.88671875" style="24" customWidth="1"/>
    <col min="9474" max="9474" width="3.5546875" style="24" customWidth="1"/>
    <col min="9475" max="9475" width="8.88671875" style="24" customWidth="1"/>
    <col min="9476" max="9476" width="21" style="24" customWidth="1"/>
    <col min="9477" max="9477" width="9.109375" style="24"/>
    <col min="9478" max="9478" width="5.109375" style="24" customWidth="1"/>
    <col min="9479" max="9479" width="10.6640625" style="24" customWidth="1"/>
    <col min="9480" max="9480" width="9.5546875" style="24" customWidth="1"/>
    <col min="9481" max="9481" width="9.109375" style="24"/>
    <col min="9482" max="9482" width="13.33203125" style="24" customWidth="1"/>
    <col min="9483" max="9483" width="4.109375" style="24" customWidth="1"/>
    <col min="9484" max="9484" width="6.88671875" style="24" customWidth="1"/>
    <col min="9485" max="9485" width="27.88671875" style="24" customWidth="1"/>
    <col min="9486" max="9486" width="10" style="24" customWidth="1"/>
    <col min="9487" max="9728" width="9.109375" style="24"/>
    <col min="9729" max="9729" width="1.88671875" style="24" customWidth="1"/>
    <col min="9730" max="9730" width="3.5546875" style="24" customWidth="1"/>
    <col min="9731" max="9731" width="8.88671875" style="24" customWidth="1"/>
    <col min="9732" max="9732" width="21" style="24" customWidth="1"/>
    <col min="9733" max="9733" width="9.109375" style="24"/>
    <col min="9734" max="9734" width="5.109375" style="24" customWidth="1"/>
    <col min="9735" max="9735" width="10.6640625" style="24" customWidth="1"/>
    <col min="9736" max="9736" width="9.5546875" style="24" customWidth="1"/>
    <col min="9737" max="9737" width="9.109375" style="24"/>
    <col min="9738" max="9738" width="13.33203125" style="24" customWidth="1"/>
    <col min="9739" max="9739" width="4.109375" style="24" customWidth="1"/>
    <col min="9740" max="9740" width="6.88671875" style="24" customWidth="1"/>
    <col min="9741" max="9741" width="27.88671875" style="24" customWidth="1"/>
    <col min="9742" max="9742" width="10" style="24" customWidth="1"/>
    <col min="9743" max="9984" width="9.109375" style="24"/>
    <col min="9985" max="9985" width="1.88671875" style="24" customWidth="1"/>
    <col min="9986" max="9986" width="3.5546875" style="24" customWidth="1"/>
    <col min="9987" max="9987" width="8.88671875" style="24" customWidth="1"/>
    <col min="9988" max="9988" width="21" style="24" customWidth="1"/>
    <col min="9989" max="9989" width="9.109375" style="24"/>
    <col min="9990" max="9990" width="5.109375" style="24" customWidth="1"/>
    <col min="9991" max="9991" width="10.6640625" style="24" customWidth="1"/>
    <col min="9992" max="9992" width="9.5546875" style="24" customWidth="1"/>
    <col min="9993" max="9993" width="9.109375" style="24"/>
    <col min="9994" max="9994" width="13.33203125" style="24" customWidth="1"/>
    <col min="9995" max="9995" width="4.109375" style="24" customWidth="1"/>
    <col min="9996" max="9996" width="6.88671875" style="24" customWidth="1"/>
    <col min="9997" max="9997" width="27.88671875" style="24" customWidth="1"/>
    <col min="9998" max="9998" width="10" style="24" customWidth="1"/>
    <col min="9999" max="10240" width="9.109375" style="24"/>
    <col min="10241" max="10241" width="1.88671875" style="24" customWidth="1"/>
    <col min="10242" max="10242" width="3.5546875" style="24" customWidth="1"/>
    <col min="10243" max="10243" width="8.88671875" style="24" customWidth="1"/>
    <col min="10244" max="10244" width="21" style="24" customWidth="1"/>
    <col min="10245" max="10245" width="9.109375" style="24"/>
    <col min="10246" max="10246" width="5.109375" style="24" customWidth="1"/>
    <col min="10247" max="10247" width="10.6640625" style="24" customWidth="1"/>
    <col min="10248" max="10248" width="9.5546875" style="24" customWidth="1"/>
    <col min="10249" max="10249" width="9.109375" style="24"/>
    <col min="10250" max="10250" width="13.33203125" style="24" customWidth="1"/>
    <col min="10251" max="10251" width="4.109375" style="24" customWidth="1"/>
    <col min="10252" max="10252" width="6.88671875" style="24" customWidth="1"/>
    <col min="10253" max="10253" width="27.88671875" style="24" customWidth="1"/>
    <col min="10254" max="10254" width="10" style="24" customWidth="1"/>
    <col min="10255" max="10496" width="9.109375" style="24"/>
    <col min="10497" max="10497" width="1.88671875" style="24" customWidth="1"/>
    <col min="10498" max="10498" width="3.5546875" style="24" customWidth="1"/>
    <col min="10499" max="10499" width="8.88671875" style="24" customWidth="1"/>
    <col min="10500" max="10500" width="21" style="24" customWidth="1"/>
    <col min="10501" max="10501" width="9.109375" style="24"/>
    <col min="10502" max="10502" width="5.109375" style="24" customWidth="1"/>
    <col min="10503" max="10503" width="10.6640625" style="24" customWidth="1"/>
    <col min="10504" max="10504" width="9.5546875" style="24" customWidth="1"/>
    <col min="10505" max="10505" width="9.109375" style="24"/>
    <col min="10506" max="10506" width="13.33203125" style="24" customWidth="1"/>
    <col min="10507" max="10507" width="4.109375" style="24" customWidth="1"/>
    <col min="10508" max="10508" width="6.88671875" style="24" customWidth="1"/>
    <col min="10509" max="10509" width="27.88671875" style="24" customWidth="1"/>
    <col min="10510" max="10510" width="10" style="24" customWidth="1"/>
    <col min="10511" max="10752" width="9.109375" style="24"/>
    <col min="10753" max="10753" width="1.88671875" style="24" customWidth="1"/>
    <col min="10754" max="10754" width="3.5546875" style="24" customWidth="1"/>
    <col min="10755" max="10755" width="8.88671875" style="24" customWidth="1"/>
    <col min="10756" max="10756" width="21" style="24" customWidth="1"/>
    <col min="10757" max="10757" width="9.109375" style="24"/>
    <col min="10758" max="10758" width="5.109375" style="24" customWidth="1"/>
    <col min="10759" max="10759" width="10.6640625" style="24" customWidth="1"/>
    <col min="10760" max="10760" width="9.5546875" style="24" customWidth="1"/>
    <col min="10761" max="10761" width="9.109375" style="24"/>
    <col min="10762" max="10762" width="13.33203125" style="24" customWidth="1"/>
    <col min="10763" max="10763" width="4.109375" style="24" customWidth="1"/>
    <col min="10764" max="10764" width="6.88671875" style="24" customWidth="1"/>
    <col min="10765" max="10765" width="27.88671875" style="24" customWidth="1"/>
    <col min="10766" max="10766" width="10" style="24" customWidth="1"/>
    <col min="10767" max="11008" width="9.109375" style="24"/>
    <col min="11009" max="11009" width="1.88671875" style="24" customWidth="1"/>
    <col min="11010" max="11010" width="3.5546875" style="24" customWidth="1"/>
    <col min="11011" max="11011" width="8.88671875" style="24" customWidth="1"/>
    <col min="11012" max="11012" width="21" style="24" customWidth="1"/>
    <col min="11013" max="11013" width="9.109375" style="24"/>
    <col min="11014" max="11014" width="5.109375" style="24" customWidth="1"/>
    <col min="11015" max="11015" width="10.6640625" style="24" customWidth="1"/>
    <col min="11016" max="11016" width="9.5546875" style="24" customWidth="1"/>
    <col min="11017" max="11017" width="9.109375" style="24"/>
    <col min="11018" max="11018" width="13.33203125" style="24" customWidth="1"/>
    <col min="11019" max="11019" width="4.109375" style="24" customWidth="1"/>
    <col min="11020" max="11020" width="6.88671875" style="24" customWidth="1"/>
    <col min="11021" max="11021" width="27.88671875" style="24" customWidth="1"/>
    <col min="11022" max="11022" width="10" style="24" customWidth="1"/>
    <col min="11023" max="11264" width="9.109375" style="24"/>
    <col min="11265" max="11265" width="1.88671875" style="24" customWidth="1"/>
    <col min="11266" max="11266" width="3.5546875" style="24" customWidth="1"/>
    <col min="11267" max="11267" width="8.88671875" style="24" customWidth="1"/>
    <col min="11268" max="11268" width="21" style="24" customWidth="1"/>
    <col min="11269" max="11269" width="9.109375" style="24"/>
    <col min="11270" max="11270" width="5.109375" style="24" customWidth="1"/>
    <col min="11271" max="11271" width="10.6640625" style="24" customWidth="1"/>
    <col min="11272" max="11272" width="9.5546875" style="24" customWidth="1"/>
    <col min="11273" max="11273" width="9.109375" style="24"/>
    <col min="11274" max="11274" width="13.33203125" style="24" customWidth="1"/>
    <col min="11275" max="11275" width="4.109375" style="24" customWidth="1"/>
    <col min="11276" max="11276" width="6.88671875" style="24" customWidth="1"/>
    <col min="11277" max="11277" width="27.88671875" style="24" customWidth="1"/>
    <col min="11278" max="11278" width="10" style="24" customWidth="1"/>
    <col min="11279" max="11520" width="9.109375" style="24"/>
    <col min="11521" max="11521" width="1.88671875" style="24" customWidth="1"/>
    <col min="11522" max="11522" width="3.5546875" style="24" customWidth="1"/>
    <col min="11523" max="11523" width="8.88671875" style="24" customWidth="1"/>
    <col min="11524" max="11524" width="21" style="24" customWidth="1"/>
    <col min="11525" max="11525" width="9.109375" style="24"/>
    <col min="11526" max="11526" width="5.109375" style="24" customWidth="1"/>
    <col min="11527" max="11527" width="10.6640625" style="24" customWidth="1"/>
    <col min="11528" max="11528" width="9.5546875" style="24" customWidth="1"/>
    <col min="11529" max="11529" width="9.109375" style="24"/>
    <col min="11530" max="11530" width="13.33203125" style="24" customWidth="1"/>
    <col min="11531" max="11531" width="4.109375" style="24" customWidth="1"/>
    <col min="11532" max="11532" width="6.88671875" style="24" customWidth="1"/>
    <col min="11533" max="11533" width="27.88671875" style="24" customWidth="1"/>
    <col min="11534" max="11534" width="10" style="24" customWidth="1"/>
    <col min="11535" max="11776" width="9.109375" style="24"/>
    <col min="11777" max="11777" width="1.88671875" style="24" customWidth="1"/>
    <col min="11778" max="11778" width="3.5546875" style="24" customWidth="1"/>
    <col min="11779" max="11779" width="8.88671875" style="24" customWidth="1"/>
    <col min="11780" max="11780" width="21" style="24" customWidth="1"/>
    <col min="11781" max="11781" width="9.109375" style="24"/>
    <col min="11782" max="11782" width="5.109375" style="24" customWidth="1"/>
    <col min="11783" max="11783" width="10.6640625" style="24" customWidth="1"/>
    <col min="11784" max="11784" width="9.5546875" style="24" customWidth="1"/>
    <col min="11785" max="11785" width="9.109375" style="24"/>
    <col min="11786" max="11786" width="13.33203125" style="24" customWidth="1"/>
    <col min="11787" max="11787" width="4.109375" style="24" customWidth="1"/>
    <col min="11788" max="11788" width="6.88671875" style="24" customWidth="1"/>
    <col min="11789" max="11789" width="27.88671875" style="24" customWidth="1"/>
    <col min="11790" max="11790" width="10" style="24" customWidth="1"/>
    <col min="11791" max="12032" width="9.109375" style="24"/>
    <col min="12033" max="12033" width="1.88671875" style="24" customWidth="1"/>
    <col min="12034" max="12034" width="3.5546875" style="24" customWidth="1"/>
    <col min="12035" max="12035" width="8.88671875" style="24" customWidth="1"/>
    <col min="12036" max="12036" width="21" style="24" customWidth="1"/>
    <col min="12037" max="12037" width="9.109375" style="24"/>
    <col min="12038" max="12038" width="5.109375" style="24" customWidth="1"/>
    <col min="12039" max="12039" width="10.6640625" style="24" customWidth="1"/>
    <col min="12040" max="12040" width="9.5546875" style="24" customWidth="1"/>
    <col min="12041" max="12041" width="9.109375" style="24"/>
    <col min="12042" max="12042" width="13.33203125" style="24" customWidth="1"/>
    <col min="12043" max="12043" width="4.109375" style="24" customWidth="1"/>
    <col min="12044" max="12044" width="6.88671875" style="24" customWidth="1"/>
    <col min="12045" max="12045" width="27.88671875" style="24" customWidth="1"/>
    <col min="12046" max="12046" width="10" style="24" customWidth="1"/>
    <col min="12047" max="12288" width="9.109375" style="24"/>
    <col min="12289" max="12289" width="1.88671875" style="24" customWidth="1"/>
    <col min="12290" max="12290" width="3.5546875" style="24" customWidth="1"/>
    <col min="12291" max="12291" width="8.88671875" style="24" customWidth="1"/>
    <col min="12292" max="12292" width="21" style="24" customWidth="1"/>
    <col min="12293" max="12293" width="9.109375" style="24"/>
    <col min="12294" max="12294" width="5.109375" style="24" customWidth="1"/>
    <col min="12295" max="12295" width="10.6640625" style="24" customWidth="1"/>
    <col min="12296" max="12296" width="9.5546875" style="24" customWidth="1"/>
    <col min="12297" max="12297" width="9.109375" style="24"/>
    <col min="12298" max="12298" width="13.33203125" style="24" customWidth="1"/>
    <col min="12299" max="12299" width="4.109375" style="24" customWidth="1"/>
    <col min="12300" max="12300" width="6.88671875" style="24" customWidth="1"/>
    <col min="12301" max="12301" width="27.88671875" style="24" customWidth="1"/>
    <col min="12302" max="12302" width="10" style="24" customWidth="1"/>
    <col min="12303" max="12544" width="9.109375" style="24"/>
    <col min="12545" max="12545" width="1.88671875" style="24" customWidth="1"/>
    <col min="12546" max="12546" width="3.5546875" style="24" customWidth="1"/>
    <col min="12547" max="12547" width="8.88671875" style="24" customWidth="1"/>
    <col min="12548" max="12548" width="21" style="24" customWidth="1"/>
    <col min="12549" max="12549" width="9.109375" style="24"/>
    <col min="12550" max="12550" width="5.109375" style="24" customWidth="1"/>
    <col min="12551" max="12551" width="10.6640625" style="24" customWidth="1"/>
    <col min="12552" max="12552" width="9.5546875" style="24" customWidth="1"/>
    <col min="12553" max="12553" width="9.109375" style="24"/>
    <col min="12554" max="12554" width="13.33203125" style="24" customWidth="1"/>
    <col min="12555" max="12555" width="4.109375" style="24" customWidth="1"/>
    <col min="12556" max="12556" width="6.88671875" style="24" customWidth="1"/>
    <col min="12557" max="12557" width="27.88671875" style="24" customWidth="1"/>
    <col min="12558" max="12558" width="10" style="24" customWidth="1"/>
    <col min="12559" max="12800" width="9.109375" style="24"/>
    <col min="12801" max="12801" width="1.88671875" style="24" customWidth="1"/>
    <col min="12802" max="12802" width="3.5546875" style="24" customWidth="1"/>
    <col min="12803" max="12803" width="8.88671875" style="24" customWidth="1"/>
    <col min="12804" max="12804" width="21" style="24" customWidth="1"/>
    <col min="12805" max="12805" width="9.109375" style="24"/>
    <col min="12806" max="12806" width="5.109375" style="24" customWidth="1"/>
    <col min="12807" max="12807" width="10.6640625" style="24" customWidth="1"/>
    <col min="12808" max="12808" width="9.5546875" style="24" customWidth="1"/>
    <col min="12809" max="12809" width="9.109375" style="24"/>
    <col min="12810" max="12810" width="13.33203125" style="24" customWidth="1"/>
    <col min="12811" max="12811" width="4.109375" style="24" customWidth="1"/>
    <col min="12812" max="12812" width="6.88671875" style="24" customWidth="1"/>
    <col min="12813" max="12813" width="27.88671875" style="24" customWidth="1"/>
    <col min="12814" max="12814" width="10" style="24" customWidth="1"/>
    <col min="12815" max="13056" width="9.109375" style="24"/>
    <col min="13057" max="13057" width="1.88671875" style="24" customWidth="1"/>
    <col min="13058" max="13058" width="3.5546875" style="24" customWidth="1"/>
    <col min="13059" max="13059" width="8.88671875" style="24" customWidth="1"/>
    <col min="13060" max="13060" width="21" style="24" customWidth="1"/>
    <col min="13061" max="13061" width="9.109375" style="24"/>
    <col min="13062" max="13062" width="5.109375" style="24" customWidth="1"/>
    <col min="13063" max="13063" width="10.6640625" style="24" customWidth="1"/>
    <col min="13064" max="13064" width="9.5546875" style="24" customWidth="1"/>
    <col min="13065" max="13065" width="9.109375" style="24"/>
    <col min="13066" max="13066" width="13.33203125" style="24" customWidth="1"/>
    <col min="13067" max="13067" width="4.109375" style="24" customWidth="1"/>
    <col min="13068" max="13068" width="6.88671875" style="24" customWidth="1"/>
    <col min="13069" max="13069" width="27.88671875" style="24" customWidth="1"/>
    <col min="13070" max="13070" width="10" style="24" customWidth="1"/>
    <col min="13071" max="13312" width="9.109375" style="24"/>
    <col min="13313" max="13313" width="1.88671875" style="24" customWidth="1"/>
    <col min="13314" max="13314" width="3.5546875" style="24" customWidth="1"/>
    <col min="13315" max="13315" width="8.88671875" style="24" customWidth="1"/>
    <col min="13316" max="13316" width="21" style="24" customWidth="1"/>
    <col min="13317" max="13317" width="9.109375" style="24"/>
    <col min="13318" max="13318" width="5.109375" style="24" customWidth="1"/>
    <col min="13319" max="13319" width="10.6640625" style="24" customWidth="1"/>
    <col min="13320" max="13320" width="9.5546875" style="24" customWidth="1"/>
    <col min="13321" max="13321" width="9.109375" style="24"/>
    <col min="13322" max="13322" width="13.33203125" style="24" customWidth="1"/>
    <col min="13323" max="13323" width="4.109375" style="24" customWidth="1"/>
    <col min="13324" max="13324" width="6.88671875" style="24" customWidth="1"/>
    <col min="13325" max="13325" width="27.88671875" style="24" customWidth="1"/>
    <col min="13326" max="13326" width="10" style="24" customWidth="1"/>
    <col min="13327" max="13568" width="9.109375" style="24"/>
    <col min="13569" max="13569" width="1.88671875" style="24" customWidth="1"/>
    <col min="13570" max="13570" width="3.5546875" style="24" customWidth="1"/>
    <col min="13571" max="13571" width="8.88671875" style="24" customWidth="1"/>
    <col min="13572" max="13572" width="21" style="24" customWidth="1"/>
    <col min="13573" max="13573" width="9.109375" style="24"/>
    <col min="13574" max="13574" width="5.109375" style="24" customWidth="1"/>
    <col min="13575" max="13575" width="10.6640625" style="24" customWidth="1"/>
    <col min="13576" max="13576" width="9.5546875" style="24" customWidth="1"/>
    <col min="13577" max="13577" width="9.109375" style="24"/>
    <col min="13578" max="13578" width="13.33203125" style="24" customWidth="1"/>
    <col min="13579" max="13579" width="4.109375" style="24" customWidth="1"/>
    <col min="13580" max="13580" width="6.88671875" style="24" customWidth="1"/>
    <col min="13581" max="13581" width="27.88671875" style="24" customWidth="1"/>
    <col min="13582" max="13582" width="10" style="24" customWidth="1"/>
    <col min="13583" max="13824" width="9.109375" style="24"/>
    <col min="13825" max="13825" width="1.88671875" style="24" customWidth="1"/>
    <col min="13826" max="13826" width="3.5546875" style="24" customWidth="1"/>
    <col min="13827" max="13827" width="8.88671875" style="24" customWidth="1"/>
    <col min="13828" max="13828" width="21" style="24" customWidth="1"/>
    <col min="13829" max="13829" width="9.109375" style="24"/>
    <col min="13830" max="13830" width="5.109375" style="24" customWidth="1"/>
    <col min="13831" max="13831" width="10.6640625" style="24" customWidth="1"/>
    <col min="13832" max="13832" width="9.5546875" style="24" customWidth="1"/>
    <col min="13833" max="13833" width="9.109375" style="24"/>
    <col min="13834" max="13834" width="13.33203125" style="24" customWidth="1"/>
    <col min="13835" max="13835" width="4.109375" style="24" customWidth="1"/>
    <col min="13836" max="13836" width="6.88671875" style="24" customWidth="1"/>
    <col min="13837" max="13837" width="27.88671875" style="24" customWidth="1"/>
    <col min="13838" max="13838" width="10" style="24" customWidth="1"/>
    <col min="13839" max="14080" width="9.109375" style="24"/>
    <col min="14081" max="14081" width="1.88671875" style="24" customWidth="1"/>
    <col min="14082" max="14082" width="3.5546875" style="24" customWidth="1"/>
    <col min="14083" max="14083" width="8.88671875" style="24" customWidth="1"/>
    <col min="14084" max="14084" width="21" style="24" customWidth="1"/>
    <col min="14085" max="14085" width="9.109375" style="24"/>
    <col min="14086" max="14086" width="5.109375" style="24" customWidth="1"/>
    <col min="14087" max="14087" width="10.6640625" style="24" customWidth="1"/>
    <col min="14088" max="14088" width="9.5546875" style="24" customWidth="1"/>
    <col min="14089" max="14089" width="9.109375" style="24"/>
    <col min="14090" max="14090" width="13.33203125" style="24" customWidth="1"/>
    <col min="14091" max="14091" width="4.109375" style="24" customWidth="1"/>
    <col min="14092" max="14092" width="6.88671875" style="24" customWidth="1"/>
    <col min="14093" max="14093" width="27.88671875" style="24" customWidth="1"/>
    <col min="14094" max="14094" width="10" style="24" customWidth="1"/>
    <col min="14095" max="14336" width="9.109375" style="24"/>
    <col min="14337" max="14337" width="1.88671875" style="24" customWidth="1"/>
    <col min="14338" max="14338" width="3.5546875" style="24" customWidth="1"/>
    <col min="14339" max="14339" width="8.88671875" style="24" customWidth="1"/>
    <col min="14340" max="14340" width="21" style="24" customWidth="1"/>
    <col min="14341" max="14341" width="9.109375" style="24"/>
    <col min="14342" max="14342" width="5.109375" style="24" customWidth="1"/>
    <col min="14343" max="14343" width="10.6640625" style="24" customWidth="1"/>
    <col min="14344" max="14344" width="9.5546875" style="24" customWidth="1"/>
    <col min="14345" max="14345" width="9.109375" style="24"/>
    <col min="14346" max="14346" width="13.33203125" style="24" customWidth="1"/>
    <col min="14347" max="14347" width="4.109375" style="24" customWidth="1"/>
    <col min="14348" max="14348" width="6.88671875" style="24" customWidth="1"/>
    <col min="14349" max="14349" width="27.88671875" style="24" customWidth="1"/>
    <col min="14350" max="14350" width="10" style="24" customWidth="1"/>
    <col min="14351" max="14592" width="9.109375" style="24"/>
    <col min="14593" max="14593" width="1.88671875" style="24" customWidth="1"/>
    <col min="14594" max="14594" width="3.5546875" style="24" customWidth="1"/>
    <col min="14595" max="14595" width="8.88671875" style="24" customWidth="1"/>
    <col min="14596" max="14596" width="21" style="24" customWidth="1"/>
    <col min="14597" max="14597" width="9.109375" style="24"/>
    <col min="14598" max="14598" width="5.109375" style="24" customWidth="1"/>
    <col min="14599" max="14599" width="10.6640625" style="24" customWidth="1"/>
    <col min="14600" max="14600" width="9.5546875" style="24" customWidth="1"/>
    <col min="14601" max="14601" width="9.109375" style="24"/>
    <col min="14602" max="14602" width="13.33203125" style="24" customWidth="1"/>
    <col min="14603" max="14603" width="4.109375" style="24" customWidth="1"/>
    <col min="14604" max="14604" width="6.88671875" style="24" customWidth="1"/>
    <col min="14605" max="14605" width="27.88671875" style="24" customWidth="1"/>
    <col min="14606" max="14606" width="10" style="24" customWidth="1"/>
    <col min="14607" max="14848" width="9.109375" style="24"/>
    <col min="14849" max="14849" width="1.88671875" style="24" customWidth="1"/>
    <col min="14850" max="14850" width="3.5546875" style="24" customWidth="1"/>
    <col min="14851" max="14851" width="8.88671875" style="24" customWidth="1"/>
    <col min="14852" max="14852" width="21" style="24" customWidth="1"/>
    <col min="14853" max="14853" width="9.109375" style="24"/>
    <col min="14854" max="14854" width="5.109375" style="24" customWidth="1"/>
    <col min="14855" max="14855" width="10.6640625" style="24" customWidth="1"/>
    <col min="14856" max="14856" width="9.5546875" style="24" customWidth="1"/>
    <col min="14857" max="14857" width="9.109375" style="24"/>
    <col min="14858" max="14858" width="13.33203125" style="24" customWidth="1"/>
    <col min="14859" max="14859" width="4.109375" style="24" customWidth="1"/>
    <col min="14860" max="14860" width="6.88671875" style="24" customWidth="1"/>
    <col min="14861" max="14861" width="27.88671875" style="24" customWidth="1"/>
    <col min="14862" max="14862" width="10" style="24" customWidth="1"/>
    <col min="14863" max="15104" width="9.109375" style="24"/>
    <col min="15105" max="15105" width="1.88671875" style="24" customWidth="1"/>
    <col min="15106" max="15106" width="3.5546875" style="24" customWidth="1"/>
    <col min="15107" max="15107" width="8.88671875" style="24" customWidth="1"/>
    <col min="15108" max="15108" width="21" style="24" customWidth="1"/>
    <col min="15109" max="15109" width="9.109375" style="24"/>
    <col min="15110" max="15110" width="5.109375" style="24" customWidth="1"/>
    <col min="15111" max="15111" width="10.6640625" style="24" customWidth="1"/>
    <col min="15112" max="15112" width="9.5546875" style="24" customWidth="1"/>
    <col min="15113" max="15113" width="9.109375" style="24"/>
    <col min="15114" max="15114" width="13.33203125" style="24" customWidth="1"/>
    <col min="15115" max="15115" width="4.109375" style="24" customWidth="1"/>
    <col min="15116" max="15116" width="6.88671875" style="24" customWidth="1"/>
    <col min="15117" max="15117" width="27.88671875" style="24" customWidth="1"/>
    <col min="15118" max="15118" width="10" style="24" customWidth="1"/>
    <col min="15119" max="15360" width="9.109375" style="24"/>
    <col min="15361" max="15361" width="1.88671875" style="24" customWidth="1"/>
    <col min="15362" max="15362" width="3.5546875" style="24" customWidth="1"/>
    <col min="15363" max="15363" width="8.88671875" style="24" customWidth="1"/>
    <col min="15364" max="15364" width="21" style="24" customWidth="1"/>
    <col min="15365" max="15365" width="9.109375" style="24"/>
    <col min="15366" max="15366" width="5.109375" style="24" customWidth="1"/>
    <col min="15367" max="15367" width="10.6640625" style="24" customWidth="1"/>
    <col min="15368" max="15368" width="9.5546875" style="24" customWidth="1"/>
    <col min="15369" max="15369" width="9.109375" style="24"/>
    <col min="15370" max="15370" width="13.33203125" style="24" customWidth="1"/>
    <col min="15371" max="15371" width="4.109375" style="24" customWidth="1"/>
    <col min="15372" max="15372" width="6.88671875" style="24" customWidth="1"/>
    <col min="15373" max="15373" width="27.88671875" style="24" customWidth="1"/>
    <col min="15374" max="15374" width="10" style="24" customWidth="1"/>
    <col min="15375" max="15616" width="9.109375" style="24"/>
    <col min="15617" max="15617" width="1.88671875" style="24" customWidth="1"/>
    <col min="15618" max="15618" width="3.5546875" style="24" customWidth="1"/>
    <col min="15619" max="15619" width="8.88671875" style="24" customWidth="1"/>
    <col min="15620" max="15620" width="21" style="24" customWidth="1"/>
    <col min="15621" max="15621" width="9.109375" style="24"/>
    <col min="15622" max="15622" width="5.109375" style="24" customWidth="1"/>
    <col min="15623" max="15623" width="10.6640625" style="24" customWidth="1"/>
    <col min="15624" max="15624" width="9.5546875" style="24" customWidth="1"/>
    <col min="15625" max="15625" width="9.109375" style="24"/>
    <col min="15626" max="15626" width="13.33203125" style="24" customWidth="1"/>
    <col min="15627" max="15627" width="4.109375" style="24" customWidth="1"/>
    <col min="15628" max="15628" width="6.88671875" style="24" customWidth="1"/>
    <col min="15629" max="15629" width="27.88671875" style="24" customWidth="1"/>
    <col min="15630" max="15630" width="10" style="24" customWidth="1"/>
    <col min="15631" max="15872" width="9.109375" style="24"/>
    <col min="15873" max="15873" width="1.88671875" style="24" customWidth="1"/>
    <col min="15874" max="15874" width="3.5546875" style="24" customWidth="1"/>
    <col min="15875" max="15875" width="8.88671875" style="24" customWidth="1"/>
    <col min="15876" max="15876" width="21" style="24" customWidth="1"/>
    <col min="15877" max="15877" width="9.109375" style="24"/>
    <col min="15878" max="15878" width="5.109375" style="24" customWidth="1"/>
    <col min="15879" max="15879" width="10.6640625" style="24" customWidth="1"/>
    <col min="15880" max="15880" width="9.5546875" style="24" customWidth="1"/>
    <col min="15881" max="15881" width="9.109375" style="24"/>
    <col min="15882" max="15882" width="13.33203125" style="24" customWidth="1"/>
    <col min="15883" max="15883" width="4.109375" style="24" customWidth="1"/>
    <col min="15884" max="15884" width="6.88671875" style="24" customWidth="1"/>
    <col min="15885" max="15885" width="27.88671875" style="24" customWidth="1"/>
    <col min="15886" max="15886" width="10" style="24" customWidth="1"/>
    <col min="15887" max="16128" width="9.109375" style="24"/>
    <col min="16129" max="16129" width="1.88671875" style="24" customWidth="1"/>
    <col min="16130" max="16130" width="3.5546875" style="24" customWidth="1"/>
    <col min="16131" max="16131" width="8.88671875" style="24" customWidth="1"/>
    <col min="16132" max="16132" width="21" style="24" customWidth="1"/>
    <col min="16133" max="16133" width="9.109375" style="24"/>
    <col min="16134" max="16134" width="5.109375" style="24" customWidth="1"/>
    <col min="16135" max="16135" width="10.6640625" style="24" customWidth="1"/>
    <col min="16136" max="16136" width="9.5546875" style="24" customWidth="1"/>
    <col min="16137" max="16137" width="9.109375" style="24"/>
    <col min="16138" max="16138" width="13.33203125" style="24" customWidth="1"/>
    <col min="16139" max="16139" width="4.109375" style="24" customWidth="1"/>
    <col min="16140" max="16140" width="6.88671875" style="24" customWidth="1"/>
    <col min="16141" max="16141" width="27.88671875" style="24" customWidth="1"/>
    <col min="16142" max="16142" width="10" style="24" customWidth="1"/>
    <col min="16143" max="16384" width="9.109375" style="24"/>
  </cols>
  <sheetData>
    <row r="5" spans="1:13" ht="16.2">
      <c r="A5" s="23"/>
      <c r="B5" s="23"/>
      <c r="C5" s="23"/>
      <c r="D5" s="23"/>
      <c r="E5" s="23"/>
      <c r="F5" s="23"/>
      <c r="G5" s="23"/>
      <c r="H5" s="23"/>
      <c r="I5" s="23"/>
      <c r="J5" s="23"/>
      <c r="K5" s="23"/>
      <c r="L5" s="23"/>
      <c r="M5" s="23"/>
    </row>
    <row r="6" spans="1:13" ht="16.2">
      <c r="A6" s="23"/>
      <c r="B6" s="23"/>
      <c r="C6" s="23"/>
      <c r="D6" s="23"/>
      <c r="E6" s="23"/>
      <c r="F6" s="23"/>
      <c r="G6" s="23"/>
      <c r="H6" s="23"/>
      <c r="I6" s="23"/>
      <c r="J6" s="23"/>
      <c r="K6" s="23"/>
      <c r="L6" s="23"/>
      <c r="M6" s="23"/>
    </row>
    <row r="7" spans="1:13" ht="31.8">
      <c r="A7" s="375" t="s">
        <v>35</v>
      </c>
      <c r="B7" s="375"/>
      <c r="C7" s="375"/>
      <c r="D7" s="375"/>
      <c r="E7" s="375"/>
      <c r="F7" s="375"/>
      <c r="G7" s="375"/>
      <c r="H7" s="375"/>
      <c r="I7" s="375"/>
      <c r="J7" s="375"/>
      <c r="K7" s="375"/>
      <c r="L7" s="375"/>
      <c r="M7" s="375"/>
    </row>
    <row r="8" spans="1:13" ht="16.2">
      <c r="A8" s="23"/>
      <c r="B8" s="23"/>
      <c r="C8" s="23"/>
      <c r="D8" s="23"/>
      <c r="E8" s="23"/>
      <c r="F8" s="23"/>
      <c r="G8" s="23"/>
      <c r="H8" s="23"/>
      <c r="I8" s="23"/>
      <c r="J8" s="23"/>
      <c r="K8" s="23"/>
      <c r="L8" s="23"/>
      <c r="M8" s="23"/>
    </row>
    <row r="9" spans="1:13" ht="16.2">
      <c r="A9" s="23"/>
      <c r="B9" s="23"/>
      <c r="C9" s="23"/>
      <c r="D9" s="23"/>
      <c r="E9" s="23"/>
      <c r="F9" s="23"/>
      <c r="G9" s="23"/>
      <c r="H9" s="23"/>
      <c r="I9" s="23"/>
      <c r="J9" s="23"/>
      <c r="K9" s="23"/>
      <c r="L9" s="23"/>
      <c r="M9" s="23"/>
    </row>
    <row r="10" spans="1:13" ht="16.2">
      <c r="A10" s="23"/>
      <c r="B10" s="23"/>
      <c r="C10" s="23"/>
      <c r="D10" s="23"/>
      <c r="E10" s="23"/>
      <c r="F10" s="23"/>
      <c r="G10" s="23"/>
      <c r="H10" s="23"/>
      <c r="I10" s="23"/>
      <c r="J10" s="23"/>
      <c r="K10" s="23"/>
      <c r="L10" s="23"/>
      <c r="M10" s="23"/>
    </row>
    <row r="11" spans="1:13" ht="18" customHeight="1">
      <c r="A11" s="377" t="str">
        <f>ნაკრები!A2</f>
        <v>სოფელ სამთისში რკ/ ბეტონის სამარაგო  რეზერვუარის W=15 მ3  მოწყობა</v>
      </c>
      <c r="B11" s="377"/>
      <c r="C11" s="377"/>
      <c r="D11" s="377"/>
      <c r="E11" s="377"/>
      <c r="F11" s="377"/>
      <c r="G11" s="377"/>
      <c r="H11" s="377"/>
      <c r="I11" s="377"/>
      <c r="J11" s="377"/>
      <c r="K11" s="377"/>
      <c r="L11" s="377"/>
      <c r="M11" s="377"/>
    </row>
    <row r="12" spans="1:13" ht="21" customHeight="1">
      <c r="A12" s="377"/>
      <c r="B12" s="377"/>
      <c r="C12" s="377"/>
      <c r="D12" s="377"/>
      <c r="E12" s="377"/>
      <c r="F12" s="377"/>
      <c r="G12" s="377"/>
      <c r="H12" s="377"/>
      <c r="I12" s="377"/>
      <c r="J12" s="377"/>
      <c r="K12" s="377"/>
      <c r="L12" s="377"/>
      <c r="M12" s="377"/>
    </row>
    <row r="13" spans="1:13" ht="16.2">
      <c r="A13" s="23"/>
      <c r="B13" s="23"/>
      <c r="C13" s="23"/>
      <c r="D13" s="23"/>
      <c r="E13" s="23"/>
      <c r="F13" s="23"/>
      <c r="G13" s="23"/>
      <c r="H13" s="23"/>
      <c r="I13" s="23"/>
      <c r="J13" s="23"/>
      <c r="K13" s="23"/>
      <c r="L13" s="23"/>
      <c r="M13" s="23"/>
    </row>
    <row r="14" spans="1:13" ht="16.2">
      <c r="A14" s="23"/>
      <c r="B14" s="23"/>
      <c r="C14" s="23"/>
      <c r="D14" s="23"/>
      <c r="E14" s="23"/>
      <c r="F14" s="23"/>
      <c r="G14" s="23"/>
      <c r="H14" s="23"/>
      <c r="I14" s="23"/>
      <c r="J14" s="23"/>
      <c r="K14" s="23"/>
      <c r="L14" s="23"/>
      <c r="M14" s="23"/>
    </row>
    <row r="15" spans="1:13" ht="16.2">
      <c r="A15" s="23"/>
      <c r="B15" s="23"/>
      <c r="C15" s="23"/>
      <c r="D15" s="23"/>
      <c r="E15" s="23"/>
      <c r="F15" s="23"/>
      <c r="G15" s="23"/>
      <c r="H15" s="23"/>
      <c r="I15" s="23"/>
      <c r="J15" s="23"/>
      <c r="K15" s="23"/>
      <c r="L15" s="23"/>
      <c r="M15" s="23"/>
    </row>
    <row r="16" spans="1:13" ht="16.2">
      <c r="A16" s="23"/>
      <c r="B16" s="23"/>
      <c r="C16" s="23"/>
      <c r="D16" s="23"/>
      <c r="E16" s="23"/>
      <c r="F16" s="23"/>
      <c r="G16" s="23"/>
      <c r="H16" s="23"/>
      <c r="I16" s="23"/>
      <c r="J16" s="23"/>
      <c r="K16" s="23"/>
      <c r="L16" s="23"/>
      <c r="M16" s="23"/>
    </row>
    <row r="17" spans="1:256" ht="16.2">
      <c r="A17" s="23"/>
      <c r="B17" s="23"/>
      <c r="C17" s="23"/>
      <c r="D17" s="23"/>
      <c r="E17" s="23"/>
      <c r="F17" s="23"/>
      <c r="G17" s="23"/>
      <c r="H17" s="23"/>
      <c r="I17" s="23"/>
      <c r="J17" s="23"/>
      <c r="K17" s="23"/>
      <c r="L17" s="23"/>
      <c r="M17" s="23"/>
    </row>
    <row r="18" spans="1:256" ht="16.2">
      <c r="A18" s="23"/>
      <c r="B18" s="23"/>
      <c r="C18" s="23"/>
      <c r="D18" s="23"/>
      <c r="E18" s="23"/>
      <c r="F18" s="23"/>
      <c r="G18" s="23"/>
      <c r="H18" s="23"/>
      <c r="I18" s="23"/>
      <c r="J18" s="23"/>
      <c r="K18" s="23"/>
      <c r="L18" s="23"/>
      <c r="M18" s="23"/>
    </row>
    <row r="19" spans="1:256" ht="16.2">
      <c r="A19" s="23"/>
      <c r="B19" s="23"/>
      <c r="C19" s="23"/>
      <c r="D19" s="23"/>
      <c r="E19" s="23"/>
      <c r="F19" s="23"/>
      <c r="G19" s="23"/>
      <c r="H19" s="23"/>
      <c r="I19" s="23"/>
      <c r="J19" s="23"/>
      <c r="K19" s="23"/>
      <c r="L19" s="23"/>
      <c r="M19" s="23"/>
    </row>
    <row r="20" spans="1:256" ht="16.2">
      <c r="A20" s="23"/>
      <c r="B20" s="23"/>
      <c r="C20" s="23"/>
      <c r="D20" s="23"/>
      <c r="E20" s="23"/>
      <c r="F20" s="23"/>
      <c r="G20" s="23"/>
      <c r="H20" s="23"/>
      <c r="I20" s="23"/>
      <c r="J20" s="23"/>
      <c r="K20" s="23"/>
      <c r="L20" s="23"/>
      <c r="M20" s="23"/>
    </row>
    <row r="21" spans="1:256" ht="16.2">
      <c r="A21" s="23"/>
      <c r="B21" s="23"/>
      <c r="C21" s="23"/>
      <c r="D21" s="23"/>
      <c r="E21" s="23"/>
      <c r="F21" s="23"/>
      <c r="G21" s="23"/>
      <c r="H21" s="23"/>
      <c r="I21" s="23"/>
      <c r="J21" s="23"/>
      <c r="K21" s="23"/>
      <c r="L21" s="23"/>
      <c r="M21" s="23"/>
    </row>
    <row r="22" spans="1:256" ht="16.2">
      <c r="A22" s="23"/>
      <c r="B22" s="23"/>
      <c r="C22" s="23"/>
      <c r="D22" s="23"/>
      <c r="E22" s="23"/>
      <c r="F22" s="23"/>
      <c r="G22" s="23"/>
      <c r="H22" s="23"/>
      <c r="I22" s="23"/>
      <c r="J22" s="23"/>
      <c r="K22" s="23"/>
      <c r="L22" s="23"/>
      <c r="M22" s="23"/>
    </row>
    <row r="23" spans="1:256" ht="16.2">
      <c r="A23" s="23"/>
      <c r="B23" s="23"/>
      <c r="C23" s="23"/>
      <c r="D23" s="23"/>
      <c r="E23" s="23"/>
      <c r="F23" s="23"/>
      <c r="G23" s="23"/>
      <c r="H23" s="23"/>
      <c r="I23" s="23"/>
      <c r="J23" s="23"/>
      <c r="K23" s="23"/>
      <c r="L23" s="23"/>
      <c r="M23" s="23"/>
    </row>
    <row r="24" spans="1:256" ht="16.2">
      <c r="A24" s="23"/>
      <c r="B24" s="23"/>
      <c r="C24" s="23"/>
      <c r="D24" s="23"/>
      <c r="E24" s="23"/>
      <c r="F24" s="23"/>
      <c r="G24" s="23"/>
      <c r="H24" s="23"/>
      <c r="I24" s="23"/>
      <c r="J24" s="23"/>
      <c r="K24" s="23"/>
      <c r="L24" s="23"/>
      <c r="M24" s="23"/>
    </row>
    <row r="25" spans="1:256" ht="16.2">
      <c r="A25" s="23"/>
      <c r="B25" s="23"/>
      <c r="C25" s="23"/>
      <c r="D25" s="23"/>
      <c r="E25" s="23"/>
      <c r="F25" s="23"/>
      <c r="G25" s="23"/>
      <c r="H25" s="23"/>
      <c r="I25" s="23"/>
      <c r="J25" s="23"/>
      <c r="K25" s="23"/>
      <c r="L25" s="23"/>
      <c r="M25" s="23"/>
    </row>
    <row r="26" spans="1:256" ht="18.600000000000001">
      <c r="A26" s="23"/>
      <c r="B26" s="23"/>
      <c r="C26" s="23"/>
      <c r="D26" s="23"/>
      <c r="E26" s="23"/>
      <c r="F26" s="23"/>
      <c r="G26" s="25" t="s">
        <v>36</v>
      </c>
      <c r="H26" s="23"/>
      <c r="I26" s="23"/>
      <c r="J26" s="23"/>
      <c r="K26" s="23"/>
      <c r="L26" s="23"/>
      <c r="M26" s="23"/>
    </row>
    <row r="27" spans="1:256" ht="18.600000000000001">
      <c r="A27" s="23"/>
      <c r="B27" s="23"/>
      <c r="C27" s="23"/>
      <c r="D27" s="23"/>
      <c r="E27" s="23"/>
      <c r="F27" s="23"/>
      <c r="G27" s="25"/>
      <c r="H27" s="23"/>
      <c r="I27" s="23"/>
      <c r="J27" s="23"/>
      <c r="K27" s="23"/>
      <c r="L27" s="23"/>
      <c r="M27" s="23"/>
    </row>
    <row r="28" spans="1:256" s="146" customFormat="1" ht="151.5" customHeight="1">
      <c r="A28" s="376" t="s">
        <v>145</v>
      </c>
      <c r="B28" s="376"/>
      <c r="C28" s="376"/>
      <c r="D28" s="376"/>
      <c r="E28" s="376"/>
      <c r="F28" s="376"/>
      <c r="G28" s="376"/>
      <c r="H28" s="376"/>
      <c r="I28" s="376"/>
      <c r="J28" s="376"/>
      <c r="K28" s="376"/>
      <c r="L28" s="376"/>
      <c r="M28" s="376"/>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ht="27" customHeight="1">
      <c r="A29" s="23"/>
      <c r="B29" s="374" t="s">
        <v>37</v>
      </c>
      <c r="C29" s="374"/>
      <c r="D29" s="374"/>
      <c r="E29" s="374"/>
      <c r="F29" s="374"/>
      <c r="G29" s="374"/>
      <c r="H29" s="374"/>
      <c r="I29" s="374"/>
      <c r="J29" s="374"/>
      <c r="K29" s="374"/>
      <c r="L29" s="374"/>
      <c r="M29" s="374"/>
    </row>
    <row r="30" spans="1:256" ht="19.5" customHeight="1">
      <c r="A30" s="23"/>
      <c r="B30" s="374" t="s">
        <v>146</v>
      </c>
      <c r="C30" s="374"/>
      <c r="D30" s="374"/>
      <c r="E30" s="374"/>
      <c r="F30" s="374"/>
      <c r="G30" s="374"/>
      <c r="H30" s="374"/>
      <c r="I30" s="374"/>
      <c r="J30" s="374"/>
      <c r="K30" s="374"/>
      <c r="L30" s="374"/>
      <c r="M30" s="374"/>
    </row>
    <row r="31" spans="1:256" ht="21" customHeight="1">
      <c r="A31" s="23"/>
      <c r="B31" s="374" t="s">
        <v>38</v>
      </c>
      <c r="C31" s="374"/>
      <c r="D31" s="374"/>
      <c r="E31" s="374"/>
      <c r="F31" s="374"/>
      <c r="G31" s="374"/>
      <c r="H31" s="374"/>
      <c r="I31" s="374"/>
      <c r="J31" s="374"/>
      <c r="K31" s="374"/>
      <c r="L31" s="374"/>
      <c r="M31" s="374"/>
    </row>
    <row r="32" spans="1:256" ht="23.25" customHeight="1">
      <c r="A32" s="23"/>
      <c r="B32" s="374" t="s">
        <v>39</v>
      </c>
      <c r="C32" s="374"/>
      <c r="D32" s="374"/>
      <c r="E32" s="374"/>
      <c r="F32" s="374"/>
      <c r="G32" s="374"/>
      <c r="H32" s="374"/>
      <c r="I32" s="374"/>
      <c r="J32" s="374"/>
      <c r="K32" s="374"/>
      <c r="L32" s="374"/>
      <c r="M32" s="374"/>
    </row>
    <row r="33" spans="1:256" ht="28.5" customHeight="1">
      <c r="A33" s="26"/>
      <c r="B33" s="26" t="s">
        <v>140</v>
      </c>
      <c r="C33" s="26"/>
      <c r="D33" s="26"/>
      <c r="E33" s="26"/>
      <c r="F33" s="26"/>
      <c r="G33" s="26"/>
      <c r="H33" s="26"/>
      <c r="I33" s="26"/>
      <c r="J33" s="26"/>
      <c r="K33" s="26"/>
      <c r="L33" s="26"/>
      <c r="M33" s="26"/>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ht="18.75" customHeight="1">
      <c r="A34" s="26"/>
      <c r="B34" s="26" t="s">
        <v>40</v>
      </c>
      <c r="C34" s="26"/>
      <c r="D34" s="26"/>
      <c r="E34" s="26"/>
      <c r="F34" s="26"/>
      <c r="G34" s="26"/>
      <c r="H34" s="26"/>
      <c r="I34" s="26"/>
      <c r="J34" s="26"/>
      <c r="K34" s="26"/>
      <c r="L34" s="26"/>
      <c r="M34" s="26"/>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ht="27" customHeight="1">
      <c r="A35" s="26"/>
      <c r="B35" s="26" t="s">
        <v>41</v>
      </c>
      <c r="C35" s="26"/>
      <c r="D35" s="26"/>
      <c r="E35" s="26"/>
      <c r="F35" s="26"/>
      <c r="G35" s="26"/>
      <c r="H35" s="26"/>
      <c r="I35" s="26"/>
      <c r="J35" s="26"/>
      <c r="K35" s="26"/>
      <c r="L35" s="26"/>
      <c r="M35" s="26"/>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ht="16.2">
      <c r="A36" s="23"/>
      <c r="B36" s="23"/>
      <c r="C36" s="23"/>
      <c r="D36" s="23"/>
      <c r="E36" s="23"/>
      <c r="F36" s="23"/>
      <c r="G36" s="23"/>
      <c r="H36" s="23"/>
      <c r="I36" s="23"/>
      <c r="J36" s="23"/>
      <c r="K36" s="23"/>
      <c r="L36" s="23"/>
      <c r="M36" s="23"/>
    </row>
    <row r="38" spans="1:256">
      <c r="C38" s="373" t="s">
        <v>149</v>
      </c>
      <c r="D38" s="373"/>
      <c r="E38" s="373"/>
      <c r="F38" s="373"/>
      <c r="G38" s="373"/>
      <c r="H38" s="373"/>
      <c r="I38" s="373"/>
      <c r="J38" s="373"/>
      <c r="K38" s="373"/>
      <c r="L38" s="373"/>
      <c r="M38" s="373"/>
    </row>
    <row r="40" spans="1:256">
      <c r="D40" s="373" t="s">
        <v>150</v>
      </c>
      <c r="E40" s="373"/>
      <c r="F40" s="373"/>
      <c r="G40" s="373"/>
      <c r="H40" s="373"/>
      <c r="I40" s="373"/>
      <c r="J40" s="373"/>
      <c r="K40" s="373"/>
      <c r="L40" s="373"/>
      <c r="M40" s="373"/>
    </row>
  </sheetData>
  <mergeCells count="9">
    <mergeCell ref="D40:M40"/>
    <mergeCell ref="B30:M30"/>
    <mergeCell ref="B31:M31"/>
    <mergeCell ref="B32:M32"/>
    <mergeCell ref="A7:M7"/>
    <mergeCell ref="A28:M28"/>
    <mergeCell ref="B29:M29"/>
    <mergeCell ref="A11:M12"/>
    <mergeCell ref="C38:M38"/>
  </mergeCells>
  <printOptions horizontalCentered="1"/>
  <pageMargins left="0.31496062992125984" right="0.11811023622047245" top="0.35433070866141736" bottom="0.35433070866141736" header="0.31496062992125984" footer="0.31496062992125984"/>
  <pageSetup paperSize="9" fitToHeight="0" orientation="landscape" r:id="rId1"/>
  <headerFooter alignWithMargins="0">
    <oddFooter>Page &amp;P</oddFooter>
  </headerFooter>
  <rowBreaks count="1" manualBreakCount="1">
    <brk id="2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BreakPreview" zoomScaleNormal="85" zoomScaleSheetLayoutView="100" workbookViewId="0">
      <selection sqref="A1:H1"/>
    </sheetView>
  </sheetViews>
  <sheetFormatPr defaultRowHeight="13.8"/>
  <cols>
    <col min="1" max="1" width="3.44140625" style="28" customWidth="1"/>
    <col min="2" max="2" width="12.88671875" style="28" customWidth="1"/>
    <col min="3" max="3" width="64.33203125" style="28" customWidth="1"/>
    <col min="4" max="4" width="15.5546875" style="54" customWidth="1"/>
    <col min="5" max="5" width="13.109375" style="54" bestFit="1" customWidth="1"/>
    <col min="6" max="6" width="14.6640625" style="55" customWidth="1"/>
    <col min="7" max="7" width="13.44140625" style="42" customWidth="1"/>
    <col min="8" max="8" width="16.5546875" style="28" bestFit="1" customWidth="1"/>
    <col min="9" max="9" width="13.44140625" style="28" bestFit="1" customWidth="1"/>
    <col min="10" max="10" width="10.33203125" style="28" bestFit="1" customWidth="1"/>
    <col min="11" max="255" width="9.109375" style="28"/>
    <col min="256" max="256" width="3.44140625" style="28" customWidth="1"/>
    <col min="257" max="257" width="12.88671875" style="28" customWidth="1"/>
    <col min="258" max="258" width="66.5546875" style="28" customWidth="1"/>
    <col min="259" max="259" width="14.33203125" style="28" customWidth="1"/>
    <col min="260" max="260" width="12.44140625" style="28" customWidth="1"/>
    <col min="261" max="261" width="14.6640625" style="28" customWidth="1"/>
    <col min="262" max="262" width="13.44140625" style="28" customWidth="1"/>
    <col min="263" max="263" width="15.44140625" style="28" bestFit="1" customWidth="1"/>
    <col min="264" max="264" width="13" style="28" customWidth="1"/>
    <col min="265" max="265" width="13.44140625" style="28" bestFit="1" customWidth="1"/>
    <col min="266" max="266" width="10.33203125" style="28" bestFit="1" customWidth="1"/>
    <col min="267" max="511" width="9.109375" style="28"/>
    <col min="512" max="512" width="3.44140625" style="28" customWidth="1"/>
    <col min="513" max="513" width="12.88671875" style="28" customWidth="1"/>
    <col min="514" max="514" width="66.5546875" style="28" customWidth="1"/>
    <col min="515" max="515" width="14.33203125" style="28" customWidth="1"/>
    <col min="516" max="516" width="12.44140625" style="28" customWidth="1"/>
    <col min="517" max="517" width="14.6640625" style="28" customWidth="1"/>
    <col min="518" max="518" width="13.44140625" style="28" customWidth="1"/>
    <col min="519" max="519" width="15.44140625" style="28" bestFit="1" customWidth="1"/>
    <col min="520" max="520" width="13" style="28" customWidth="1"/>
    <col min="521" max="521" width="13.44140625" style="28" bestFit="1" customWidth="1"/>
    <col min="522" max="522" width="10.33203125" style="28" bestFit="1" customWidth="1"/>
    <col min="523" max="767" width="9.109375" style="28"/>
    <col min="768" max="768" width="3.44140625" style="28" customWidth="1"/>
    <col min="769" max="769" width="12.88671875" style="28" customWidth="1"/>
    <col min="770" max="770" width="66.5546875" style="28" customWidth="1"/>
    <col min="771" max="771" width="14.33203125" style="28" customWidth="1"/>
    <col min="772" max="772" width="12.44140625" style="28" customWidth="1"/>
    <col min="773" max="773" width="14.6640625" style="28" customWidth="1"/>
    <col min="774" max="774" width="13.44140625" style="28" customWidth="1"/>
    <col min="775" max="775" width="15.44140625" style="28" bestFit="1" customWidth="1"/>
    <col min="776" max="776" width="13" style="28" customWidth="1"/>
    <col min="777" max="777" width="13.44140625" style="28" bestFit="1" customWidth="1"/>
    <col min="778" max="778" width="10.33203125" style="28" bestFit="1" customWidth="1"/>
    <col min="779" max="1023" width="9.109375" style="28"/>
    <col min="1024" max="1024" width="3.44140625" style="28" customWidth="1"/>
    <col min="1025" max="1025" width="12.88671875" style="28" customWidth="1"/>
    <col min="1026" max="1026" width="66.5546875" style="28" customWidth="1"/>
    <col min="1027" max="1027" width="14.33203125" style="28" customWidth="1"/>
    <col min="1028" max="1028" width="12.44140625" style="28" customWidth="1"/>
    <col min="1029" max="1029" width="14.6640625" style="28" customWidth="1"/>
    <col min="1030" max="1030" width="13.44140625" style="28" customWidth="1"/>
    <col min="1031" max="1031" width="15.44140625" style="28" bestFit="1" customWidth="1"/>
    <col min="1032" max="1032" width="13" style="28" customWidth="1"/>
    <col min="1033" max="1033" width="13.44140625" style="28" bestFit="1" customWidth="1"/>
    <col min="1034" max="1034" width="10.33203125" style="28" bestFit="1" customWidth="1"/>
    <col min="1035" max="1279" width="9.109375" style="28"/>
    <col min="1280" max="1280" width="3.44140625" style="28" customWidth="1"/>
    <col min="1281" max="1281" width="12.88671875" style="28" customWidth="1"/>
    <col min="1282" max="1282" width="66.5546875" style="28" customWidth="1"/>
    <col min="1283" max="1283" width="14.33203125" style="28" customWidth="1"/>
    <col min="1284" max="1284" width="12.44140625" style="28" customWidth="1"/>
    <col min="1285" max="1285" width="14.6640625" style="28" customWidth="1"/>
    <col min="1286" max="1286" width="13.44140625" style="28" customWidth="1"/>
    <col min="1287" max="1287" width="15.44140625" style="28" bestFit="1" customWidth="1"/>
    <col min="1288" max="1288" width="13" style="28" customWidth="1"/>
    <col min="1289" max="1289" width="13.44140625" style="28" bestFit="1" customWidth="1"/>
    <col min="1290" max="1290" width="10.33203125" style="28" bestFit="1" customWidth="1"/>
    <col min="1291" max="1535" width="9.109375" style="28"/>
    <col min="1536" max="1536" width="3.44140625" style="28" customWidth="1"/>
    <col min="1537" max="1537" width="12.88671875" style="28" customWidth="1"/>
    <col min="1538" max="1538" width="66.5546875" style="28" customWidth="1"/>
    <col min="1539" max="1539" width="14.33203125" style="28" customWidth="1"/>
    <col min="1540" max="1540" width="12.44140625" style="28" customWidth="1"/>
    <col min="1541" max="1541" width="14.6640625" style="28" customWidth="1"/>
    <col min="1542" max="1542" width="13.44140625" style="28" customWidth="1"/>
    <col min="1543" max="1543" width="15.44140625" style="28" bestFit="1" customWidth="1"/>
    <col min="1544" max="1544" width="13" style="28" customWidth="1"/>
    <col min="1545" max="1545" width="13.44140625" style="28" bestFit="1" customWidth="1"/>
    <col min="1546" max="1546" width="10.33203125" style="28" bestFit="1" customWidth="1"/>
    <col min="1547" max="1791" width="9.109375" style="28"/>
    <col min="1792" max="1792" width="3.44140625" style="28" customWidth="1"/>
    <col min="1793" max="1793" width="12.88671875" style="28" customWidth="1"/>
    <col min="1794" max="1794" width="66.5546875" style="28" customWidth="1"/>
    <col min="1795" max="1795" width="14.33203125" style="28" customWidth="1"/>
    <col min="1796" max="1796" width="12.44140625" style="28" customWidth="1"/>
    <col min="1797" max="1797" width="14.6640625" style="28" customWidth="1"/>
    <col min="1798" max="1798" width="13.44140625" style="28" customWidth="1"/>
    <col min="1799" max="1799" width="15.44140625" style="28" bestFit="1" customWidth="1"/>
    <col min="1800" max="1800" width="13" style="28" customWidth="1"/>
    <col min="1801" max="1801" width="13.44140625" style="28" bestFit="1" customWidth="1"/>
    <col min="1802" max="1802" width="10.33203125" style="28" bestFit="1" customWidth="1"/>
    <col min="1803" max="2047" width="9.109375" style="28"/>
    <col min="2048" max="2048" width="3.44140625" style="28" customWidth="1"/>
    <col min="2049" max="2049" width="12.88671875" style="28" customWidth="1"/>
    <col min="2050" max="2050" width="66.5546875" style="28" customWidth="1"/>
    <col min="2051" max="2051" width="14.33203125" style="28" customWidth="1"/>
    <col min="2052" max="2052" width="12.44140625" style="28" customWidth="1"/>
    <col min="2053" max="2053" width="14.6640625" style="28" customWidth="1"/>
    <col min="2054" max="2054" width="13.44140625" style="28" customWidth="1"/>
    <col min="2055" max="2055" width="15.44140625" style="28" bestFit="1" customWidth="1"/>
    <col min="2056" max="2056" width="13" style="28" customWidth="1"/>
    <col min="2057" max="2057" width="13.44140625" style="28" bestFit="1" customWidth="1"/>
    <col min="2058" max="2058" width="10.33203125" style="28" bestFit="1" customWidth="1"/>
    <col min="2059" max="2303" width="9.109375" style="28"/>
    <col min="2304" max="2304" width="3.44140625" style="28" customWidth="1"/>
    <col min="2305" max="2305" width="12.88671875" style="28" customWidth="1"/>
    <col min="2306" max="2306" width="66.5546875" style="28" customWidth="1"/>
    <col min="2307" max="2307" width="14.33203125" style="28" customWidth="1"/>
    <col min="2308" max="2308" width="12.44140625" style="28" customWidth="1"/>
    <col min="2309" max="2309" width="14.6640625" style="28" customWidth="1"/>
    <col min="2310" max="2310" width="13.44140625" style="28" customWidth="1"/>
    <col min="2311" max="2311" width="15.44140625" style="28" bestFit="1" customWidth="1"/>
    <col min="2312" max="2312" width="13" style="28" customWidth="1"/>
    <col min="2313" max="2313" width="13.44140625" style="28" bestFit="1" customWidth="1"/>
    <col min="2314" max="2314" width="10.33203125" style="28" bestFit="1" customWidth="1"/>
    <col min="2315" max="2559" width="9.109375" style="28"/>
    <col min="2560" max="2560" width="3.44140625" style="28" customWidth="1"/>
    <col min="2561" max="2561" width="12.88671875" style="28" customWidth="1"/>
    <col min="2562" max="2562" width="66.5546875" style="28" customWidth="1"/>
    <col min="2563" max="2563" width="14.33203125" style="28" customWidth="1"/>
    <col min="2564" max="2564" width="12.44140625" style="28" customWidth="1"/>
    <col min="2565" max="2565" width="14.6640625" style="28" customWidth="1"/>
    <col min="2566" max="2566" width="13.44140625" style="28" customWidth="1"/>
    <col min="2567" max="2567" width="15.44140625" style="28" bestFit="1" customWidth="1"/>
    <col min="2568" max="2568" width="13" style="28" customWidth="1"/>
    <col min="2569" max="2569" width="13.44140625" style="28" bestFit="1" customWidth="1"/>
    <col min="2570" max="2570" width="10.33203125" style="28" bestFit="1" customWidth="1"/>
    <col min="2571" max="2815" width="9.109375" style="28"/>
    <col min="2816" max="2816" width="3.44140625" style="28" customWidth="1"/>
    <col min="2817" max="2817" width="12.88671875" style="28" customWidth="1"/>
    <col min="2818" max="2818" width="66.5546875" style="28" customWidth="1"/>
    <col min="2819" max="2819" width="14.33203125" style="28" customWidth="1"/>
    <col min="2820" max="2820" width="12.44140625" style="28" customWidth="1"/>
    <col min="2821" max="2821" width="14.6640625" style="28" customWidth="1"/>
    <col min="2822" max="2822" width="13.44140625" style="28" customWidth="1"/>
    <col min="2823" max="2823" width="15.44140625" style="28" bestFit="1" customWidth="1"/>
    <col min="2824" max="2824" width="13" style="28" customWidth="1"/>
    <col min="2825" max="2825" width="13.44140625" style="28" bestFit="1" customWidth="1"/>
    <col min="2826" max="2826" width="10.33203125" style="28" bestFit="1" customWidth="1"/>
    <col min="2827" max="3071" width="9.109375" style="28"/>
    <col min="3072" max="3072" width="3.44140625" style="28" customWidth="1"/>
    <col min="3073" max="3073" width="12.88671875" style="28" customWidth="1"/>
    <col min="3074" max="3074" width="66.5546875" style="28" customWidth="1"/>
    <col min="3075" max="3075" width="14.33203125" style="28" customWidth="1"/>
    <col min="3076" max="3076" width="12.44140625" style="28" customWidth="1"/>
    <col min="3077" max="3077" width="14.6640625" style="28" customWidth="1"/>
    <col min="3078" max="3078" width="13.44140625" style="28" customWidth="1"/>
    <col min="3079" max="3079" width="15.44140625" style="28" bestFit="1" customWidth="1"/>
    <col min="3080" max="3080" width="13" style="28" customWidth="1"/>
    <col min="3081" max="3081" width="13.44140625" style="28" bestFit="1" customWidth="1"/>
    <col min="3082" max="3082" width="10.33203125" style="28" bestFit="1" customWidth="1"/>
    <col min="3083" max="3327" width="9.109375" style="28"/>
    <col min="3328" max="3328" width="3.44140625" style="28" customWidth="1"/>
    <col min="3329" max="3329" width="12.88671875" style="28" customWidth="1"/>
    <col min="3330" max="3330" width="66.5546875" style="28" customWidth="1"/>
    <col min="3331" max="3331" width="14.33203125" style="28" customWidth="1"/>
    <col min="3332" max="3332" width="12.44140625" style="28" customWidth="1"/>
    <col min="3333" max="3333" width="14.6640625" style="28" customWidth="1"/>
    <col min="3334" max="3334" width="13.44140625" style="28" customWidth="1"/>
    <col min="3335" max="3335" width="15.44140625" style="28" bestFit="1" customWidth="1"/>
    <col min="3336" max="3336" width="13" style="28" customWidth="1"/>
    <col min="3337" max="3337" width="13.44140625" style="28" bestFit="1" customWidth="1"/>
    <col min="3338" max="3338" width="10.33203125" style="28" bestFit="1" customWidth="1"/>
    <col min="3339" max="3583" width="9.109375" style="28"/>
    <col min="3584" max="3584" width="3.44140625" style="28" customWidth="1"/>
    <col min="3585" max="3585" width="12.88671875" style="28" customWidth="1"/>
    <col min="3586" max="3586" width="66.5546875" style="28" customWidth="1"/>
    <col min="3587" max="3587" width="14.33203125" style="28" customWidth="1"/>
    <col min="3588" max="3588" width="12.44140625" style="28" customWidth="1"/>
    <col min="3589" max="3589" width="14.6640625" style="28" customWidth="1"/>
    <col min="3590" max="3590" width="13.44140625" style="28" customWidth="1"/>
    <col min="3591" max="3591" width="15.44140625" style="28" bestFit="1" customWidth="1"/>
    <col min="3592" max="3592" width="13" style="28" customWidth="1"/>
    <col min="3593" max="3593" width="13.44140625" style="28" bestFit="1" customWidth="1"/>
    <col min="3594" max="3594" width="10.33203125" style="28" bestFit="1" customWidth="1"/>
    <col min="3595" max="3839" width="9.109375" style="28"/>
    <col min="3840" max="3840" width="3.44140625" style="28" customWidth="1"/>
    <col min="3841" max="3841" width="12.88671875" style="28" customWidth="1"/>
    <col min="3842" max="3842" width="66.5546875" style="28" customWidth="1"/>
    <col min="3843" max="3843" width="14.33203125" style="28" customWidth="1"/>
    <col min="3844" max="3844" width="12.44140625" style="28" customWidth="1"/>
    <col min="3845" max="3845" width="14.6640625" style="28" customWidth="1"/>
    <col min="3846" max="3846" width="13.44140625" style="28" customWidth="1"/>
    <col min="3847" max="3847" width="15.44140625" style="28" bestFit="1" customWidth="1"/>
    <col min="3848" max="3848" width="13" style="28" customWidth="1"/>
    <col min="3849" max="3849" width="13.44140625" style="28" bestFit="1" customWidth="1"/>
    <col min="3850" max="3850" width="10.33203125" style="28" bestFit="1" customWidth="1"/>
    <col min="3851" max="4095" width="9.109375" style="28"/>
    <col min="4096" max="4096" width="3.44140625" style="28" customWidth="1"/>
    <col min="4097" max="4097" width="12.88671875" style="28" customWidth="1"/>
    <col min="4098" max="4098" width="66.5546875" style="28" customWidth="1"/>
    <col min="4099" max="4099" width="14.33203125" style="28" customWidth="1"/>
    <col min="4100" max="4100" width="12.44140625" style="28" customWidth="1"/>
    <col min="4101" max="4101" width="14.6640625" style="28" customWidth="1"/>
    <col min="4102" max="4102" width="13.44140625" style="28" customWidth="1"/>
    <col min="4103" max="4103" width="15.44140625" style="28" bestFit="1" customWidth="1"/>
    <col min="4104" max="4104" width="13" style="28" customWidth="1"/>
    <col min="4105" max="4105" width="13.44140625" style="28" bestFit="1" customWidth="1"/>
    <col min="4106" max="4106" width="10.33203125" style="28" bestFit="1" customWidth="1"/>
    <col min="4107" max="4351" width="9.109375" style="28"/>
    <col min="4352" max="4352" width="3.44140625" style="28" customWidth="1"/>
    <col min="4353" max="4353" width="12.88671875" style="28" customWidth="1"/>
    <col min="4354" max="4354" width="66.5546875" style="28" customWidth="1"/>
    <col min="4355" max="4355" width="14.33203125" style="28" customWidth="1"/>
    <col min="4356" max="4356" width="12.44140625" style="28" customWidth="1"/>
    <col min="4357" max="4357" width="14.6640625" style="28" customWidth="1"/>
    <col min="4358" max="4358" width="13.44140625" style="28" customWidth="1"/>
    <col min="4359" max="4359" width="15.44140625" style="28" bestFit="1" customWidth="1"/>
    <col min="4360" max="4360" width="13" style="28" customWidth="1"/>
    <col min="4361" max="4361" width="13.44140625" style="28" bestFit="1" customWidth="1"/>
    <col min="4362" max="4362" width="10.33203125" style="28" bestFit="1" customWidth="1"/>
    <col min="4363" max="4607" width="9.109375" style="28"/>
    <col min="4608" max="4608" width="3.44140625" style="28" customWidth="1"/>
    <col min="4609" max="4609" width="12.88671875" style="28" customWidth="1"/>
    <col min="4610" max="4610" width="66.5546875" style="28" customWidth="1"/>
    <col min="4611" max="4611" width="14.33203125" style="28" customWidth="1"/>
    <col min="4612" max="4612" width="12.44140625" style="28" customWidth="1"/>
    <col min="4613" max="4613" width="14.6640625" style="28" customWidth="1"/>
    <col min="4614" max="4614" width="13.44140625" style="28" customWidth="1"/>
    <col min="4615" max="4615" width="15.44140625" style="28" bestFit="1" customWidth="1"/>
    <col min="4616" max="4616" width="13" style="28" customWidth="1"/>
    <col min="4617" max="4617" width="13.44140625" style="28" bestFit="1" customWidth="1"/>
    <col min="4618" max="4618" width="10.33203125" style="28" bestFit="1" customWidth="1"/>
    <col min="4619" max="4863" width="9.109375" style="28"/>
    <col min="4864" max="4864" width="3.44140625" style="28" customWidth="1"/>
    <col min="4865" max="4865" width="12.88671875" style="28" customWidth="1"/>
    <col min="4866" max="4866" width="66.5546875" style="28" customWidth="1"/>
    <col min="4867" max="4867" width="14.33203125" style="28" customWidth="1"/>
    <col min="4868" max="4868" width="12.44140625" style="28" customWidth="1"/>
    <col min="4869" max="4869" width="14.6640625" style="28" customWidth="1"/>
    <col min="4870" max="4870" width="13.44140625" style="28" customWidth="1"/>
    <col min="4871" max="4871" width="15.44140625" style="28" bestFit="1" customWidth="1"/>
    <col min="4872" max="4872" width="13" style="28" customWidth="1"/>
    <col min="4873" max="4873" width="13.44140625" style="28" bestFit="1" customWidth="1"/>
    <col min="4874" max="4874" width="10.33203125" style="28" bestFit="1" customWidth="1"/>
    <col min="4875" max="5119" width="9.109375" style="28"/>
    <col min="5120" max="5120" width="3.44140625" style="28" customWidth="1"/>
    <col min="5121" max="5121" width="12.88671875" style="28" customWidth="1"/>
    <col min="5122" max="5122" width="66.5546875" style="28" customWidth="1"/>
    <col min="5123" max="5123" width="14.33203125" style="28" customWidth="1"/>
    <col min="5124" max="5124" width="12.44140625" style="28" customWidth="1"/>
    <col min="5125" max="5125" width="14.6640625" style="28" customWidth="1"/>
    <col min="5126" max="5126" width="13.44140625" style="28" customWidth="1"/>
    <col min="5127" max="5127" width="15.44140625" style="28" bestFit="1" customWidth="1"/>
    <col min="5128" max="5128" width="13" style="28" customWidth="1"/>
    <col min="5129" max="5129" width="13.44140625" style="28" bestFit="1" customWidth="1"/>
    <col min="5130" max="5130" width="10.33203125" style="28" bestFit="1" customWidth="1"/>
    <col min="5131" max="5375" width="9.109375" style="28"/>
    <col min="5376" max="5376" width="3.44140625" style="28" customWidth="1"/>
    <col min="5377" max="5377" width="12.88671875" style="28" customWidth="1"/>
    <col min="5378" max="5378" width="66.5546875" style="28" customWidth="1"/>
    <col min="5379" max="5379" width="14.33203125" style="28" customWidth="1"/>
    <col min="5380" max="5380" width="12.44140625" style="28" customWidth="1"/>
    <col min="5381" max="5381" width="14.6640625" style="28" customWidth="1"/>
    <col min="5382" max="5382" width="13.44140625" style="28" customWidth="1"/>
    <col min="5383" max="5383" width="15.44140625" style="28" bestFit="1" customWidth="1"/>
    <col min="5384" max="5384" width="13" style="28" customWidth="1"/>
    <col min="5385" max="5385" width="13.44140625" style="28" bestFit="1" customWidth="1"/>
    <col min="5386" max="5386" width="10.33203125" style="28" bestFit="1" customWidth="1"/>
    <col min="5387" max="5631" width="9.109375" style="28"/>
    <col min="5632" max="5632" width="3.44140625" style="28" customWidth="1"/>
    <col min="5633" max="5633" width="12.88671875" style="28" customWidth="1"/>
    <col min="5634" max="5634" width="66.5546875" style="28" customWidth="1"/>
    <col min="5635" max="5635" width="14.33203125" style="28" customWidth="1"/>
    <col min="5636" max="5636" width="12.44140625" style="28" customWidth="1"/>
    <col min="5637" max="5637" width="14.6640625" style="28" customWidth="1"/>
    <col min="5638" max="5638" width="13.44140625" style="28" customWidth="1"/>
    <col min="5639" max="5639" width="15.44140625" style="28" bestFit="1" customWidth="1"/>
    <col min="5640" max="5640" width="13" style="28" customWidth="1"/>
    <col min="5641" max="5641" width="13.44140625" style="28" bestFit="1" customWidth="1"/>
    <col min="5642" max="5642" width="10.33203125" style="28" bestFit="1" customWidth="1"/>
    <col min="5643" max="5887" width="9.109375" style="28"/>
    <col min="5888" max="5888" width="3.44140625" style="28" customWidth="1"/>
    <col min="5889" max="5889" width="12.88671875" style="28" customWidth="1"/>
    <col min="5890" max="5890" width="66.5546875" style="28" customWidth="1"/>
    <col min="5891" max="5891" width="14.33203125" style="28" customWidth="1"/>
    <col min="5892" max="5892" width="12.44140625" style="28" customWidth="1"/>
    <col min="5893" max="5893" width="14.6640625" style="28" customWidth="1"/>
    <col min="5894" max="5894" width="13.44140625" style="28" customWidth="1"/>
    <col min="5895" max="5895" width="15.44140625" style="28" bestFit="1" customWidth="1"/>
    <col min="5896" max="5896" width="13" style="28" customWidth="1"/>
    <col min="5897" max="5897" width="13.44140625" style="28" bestFit="1" customWidth="1"/>
    <col min="5898" max="5898" width="10.33203125" style="28" bestFit="1" customWidth="1"/>
    <col min="5899" max="6143" width="9.109375" style="28"/>
    <col min="6144" max="6144" width="3.44140625" style="28" customWidth="1"/>
    <col min="6145" max="6145" width="12.88671875" style="28" customWidth="1"/>
    <col min="6146" max="6146" width="66.5546875" style="28" customWidth="1"/>
    <col min="6147" max="6147" width="14.33203125" style="28" customWidth="1"/>
    <col min="6148" max="6148" width="12.44140625" style="28" customWidth="1"/>
    <col min="6149" max="6149" width="14.6640625" style="28" customWidth="1"/>
    <col min="6150" max="6150" width="13.44140625" style="28" customWidth="1"/>
    <col min="6151" max="6151" width="15.44140625" style="28" bestFit="1" customWidth="1"/>
    <col min="6152" max="6152" width="13" style="28" customWidth="1"/>
    <col min="6153" max="6153" width="13.44140625" style="28" bestFit="1" customWidth="1"/>
    <col min="6154" max="6154" width="10.33203125" style="28" bestFit="1" customWidth="1"/>
    <col min="6155" max="6399" width="9.109375" style="28"/>
    <col min="6400" max="6400" width="3.44140625" style="28" customWidth="1"/>
    <col min="6401" max="6401" width="12.88671875" style="28" customWidth="1"/>
    <col min="6402" max="6402" width="66.5546875" style="28" customWidth="1"/>
    <col min="6403" max="6403" width="14.33203125" style="28" customWidth="1"/>
    <col min="6404" max="6404" width="12.44140625" style="28" customWidth="1"/>
    <col min="6405" max="6405" width="14.6640625" style="28" customWidth="1"/>
    <col min="6406" max="6406" width="13.44140625" style="28" customWidth="1"/>
    <col min="6407" max="6407" width="15.44140625" style="28" bestFit="1" customWidth="1"/>
    <col min="6408" max="6408" width="13" style="28" customWidth="1"/>
    <col min="6409" max="6409" width="13.44140625" style="28" bestFit="1" customWidth="1"/>
    <col min="6410" max="6410" width="10.33203125" style="28" bestFit="1" customWidth="1"/>
    <col min="6411" max="6655" width="9.109375" style="28"/>
    <col min="6656" max="6656" width="3.44140625" style="28" customWidth="1"/>
    <col min="6657" max="6657" width="12.88671875" style="28" customWidth="1"/>
    <col min="6658" max="6658" width="66.5546875" style="28" customWidth="1"/>
    <col min="6659" max="6659" width="14.33203125" style="28" customWidth="1"/>
    <col min="6660" max="6660" width="12.44140625" style="28" customWidth="1"/>
    <col min="6661" max="6661" width="14.6640625" style="28" customWidth="1"/>
    <col min="6662" max="6662" width="13.44140625" style="28" customWidth="1"/>
    <col min="6663" max="6663" width="15.44140625" style="28" bestFit="1" customWidth="1"/>
    <col min="6664" max="6664" width="13" style="28" customWidth="1"/>
    <col min="6665" max="6665" width="13.44140625" style="28" bestFit="1" customWidth="1"/>
    <col min="6666" max="6666" width="10.33203125" style="28" bestFit="1" customWidth="1"/>
    <col min="6667" max="6911" width="9.109375" style="28"/>
    <col min="6912" max="6912" width="3.44140625" style="28" customWidth="1"/>
    <col min="6913" max="6913" width="12.88671875" style="28" customWidth="1"/>
    <col min="6914" max="6914" width="66.5546875" style="28" customWidth="1"/>
    <col min="6915" max="6915" width="14.33203125" style="28" customWidth="1"/>
    <col min="6916" max="6916" width="12.44140625" style="28" customWidth="1"/>
    <col min="6917" max="6917" width="14.6640625" style="28" customWidth="1"/>
    <col min="6918" max="6918" width="13.44140625" style="28" customWidth="1"/>
    <col min="6919" max="6919" width="15.44140625" style="28" bestFit="1" customWidth="1"/>
    <col min="6920" max="6920" width="13" style="28" customWidth="1"/>
    <col min="6921" max="6921" width="13.44140625" style="28" bestFit="1" customWidth="1"/>
    <col min="6922" max="6922" width="10.33203125" style="28" bestFit="1" customWidth="1"/>
    <col min="6923" max="7167" width="9.109375" style="28"/>
    <col min="7168" max="7168" width="3.44140625" style="28" customWidth="1"/>
    <col min="7169" max="7169" width="12.88671875" style="28" customWidth="1"/>
    <col min="7170" max="7170" width="66.5546875" style="28" customWidth="1"/>
    <col min="7171" max="7171" width="14.33203125" style="28" customWidth="1"/>
    <col min="7172" max="7172" width="12.44140625" style="28" customWidth="1"/>
    <col min="7173" max="7173" width="14.6640625" style="28" customWidth="1"/>
    <col min="7174" max="7174" width="13.44140625" style="28" customWidth="1"/>
    <col min="7175" max="7175" width="15.44140625" style="28" bestFit="1" customWidth="1"/>
    <col min="7176" max="7176" width="13" style="28" customWidth="1"/>
    <col min="7177" max="7177" width="13.44140625" style="28" bestFit="1" customWidth="1"/>
    <col min="7178" max="7178" width="10.33203125" style="28" bestFit="1" customWidth="1"/>
    <col min="7179" max="7423" width="9.109375" style="28"/>
    <col min="7424" max="7424" width="3.44140625" style="28" customWidth="1"/>
    <col min="7425" max="7425" width="12.88671875" style="28" customWidth="1"/>
    <col min="7426" max="7426" width="66.5546875" style="28" customWidth="1"/>
    <col min="7427" max="7427" width="14.33203125" style="28" customWidth="1"/>
    <col min="7428" max="7428" width="12.44140625" style="28" customWidth="1"/>
    <col min="7429" max="7429" width="14.6640625" style="28" customWidth="1"/>
    <col min="7430" max="7430" width="13.44140625" style="28" customWidth="1"/>
    <col min="7431" max="7431" width="15.44140625" style="28" bestFit="1" customWidth="1"/>
    <col min="7432" max="7432" width="13" style="28" customWidth="1"/>
    <col min="7433" max="7433" width="13.44140625" style="28" bestFit="1" customWidth="1"/>
    <col min="7434" max="7434" width="10.33203125" style="28" bestFit="1" customWidth="1"/>
    <col min="7435" max="7679" width="9.109375" style="28"/>
    <col min="7680" max="7680" width="3.44140625" style="28" customWidth="1"/>
    <col min="7681" max="7681" width="12.88671875" style="28" customWidth="1"/>
    <col min="7682" max="7682" width="66.5546875" style="28" customWidth="1"/>
    <col min="7683" max="7683" width="14.33203125" style="28" customWidth="1"/>
    <col min="7684" max="7684" width="12.44140625" style="28" customWidth="1"/>
    <col min="7685" max="7685" width="14.6640625" style="28" customWidth="1"/>
    <col min="7686" max="7686" width="13.44140625" style="28" customWidth="1"/>
    <col min="7687" max="7687" width="15.44140625" style="28" bestFit="1" customWidth="1"/>
    <col min="7688" max="7688" width="13" style="28" customWidth="1"/>
    <col min="7689" max="7689" width="13.44140625" style="28" bestFit="1" customWidth="1"/>
    <col min="7690" max="7690" width="10.33203125" style="28" bestFit="1" customWidth="1"/>
    <col min="7691" max="7935" width="9.109375" style="28"/>
    <col min="7936" max="7936" width="3.44140625" style="28" customWidth="1"/>
    <col min="7937" max="7937" width="12.88671875" style="28" customWidth="1"/>
    <col min="7938" max="7938" width="66.5546875" style="28" customWidth="1"/>
    <col min="7939" max="7939" width="14.33203125" style="28" customWidth="1"/>
    <col min="7940" max="7940" width="12.44140625" style="28" customWidth="1"/>
    <col min="7941" max="7941" width="14.6640625" style="28" customWidth="1"/>
    <col min="7942" max="7942" width="13.44140625" style="28" customWidth="1"/>
    <col min="7943" max="7943" width="15.44140625" style="28" bestFit="1" customWidth="1"/>
    <col min="7944" max="7944" width="13" style="28" customWidth="1"/>
    <col min="7945" max="7945" width="13.44140625" style="28" bestFit="1" customWidth="1"/>
    <col min="7946" max="7946" width="10.33203125" style="28" bestFit="1" customWidth="1"/>
    <col min="7947" max="8191" width="9.109375" style="28"/>
    <col min="8192" max="8192" width="3.44140625" style="28" customWidth="1"/>
    <col min="8193" max="8193" width="12.88671875" style="28" customWidth="1"/>
    <col min="8194" max="8194" width="66.5546875" style="28" customWidth="1"/>
    <col min="8195" max="8195" width="14.33203125" style="28" customWidth="1"/>
    <col min="8196" max="8196" width="12.44140625" style="28" customWidth="1"/>
    <col min="8197" max="8197" width="14.6640625" style="28" customWidth="1"/>
    <col min="8198" max="8198" width="13.44140625" style="28" customWidth="1"/>
    <col min="8199" max="8199" width="15.44140625" style="28" bestFit="1" customWidth="1"/>
    <col min="8200" max="8200" width="13" style="28" customWidth="1"/>
    <col min="8201" max="8201" width="13.44140625" style="28" bestFit="1" customWidth="1"/>
    <col min="8202" max="8202" width="10.33203125" style="28" bestFit="1" customWidth="1"/>
    <col min="8203" max="8447" width="9.109375" style="28"/>
    <col min="8448" max="8448" width="3.44140625" style="28" customWidth="1"/>
    <col min="8449" max="8449" width="12.88671875" style="28" customWidth="1"/>
    <col min="8450" max="8450" width="66.5546875" style="28" customWidth="1"/>
    <col min="8451" max="8451" width="14.33203125" style="28" customWidth="1"/>
    <col min="8452" max="8452" width="12.44140625" style="28" customWidth="1"/>
    <col min="8453" max="8453" width="14.6640625" style="28" customWidth="1"/>
    <col min="8454" max="8454" width="13.44140625" style="28" customWidth="1"/>
    <col min="8455" max="8455" width="15.44140625" style="28" bestFit="1" customWidth="1"/>
    <col min="8456" max="8456" width="13" style="28" customWidth="1"/>
    <col min="8457" max="8457" width="13.44140625" style="28" bestFit="1" customWidth="1"/>
    <col min="8458" max="8458" width="10.33203125" style="28" bestFit="1" customWidth="1"/>
    <col min="8459" max="8703" width="9.109375" style="28"/>
    <col min="8704" max="8704" width="3.44140625" style="28" customWidth="1"/>
    <col min="8705" max="8705" width="12.88671875" style="28" customWidth="1"/>
    <col min="8706" max="8706" width="66.5546875" style="28" customWidth="1"/>
    <col min="8707" max="8707" width="14.33203125" style="28" customWidth="1"/>
    <col min="8708" max="8708" width="12.44140625" style="28" customWidth="1"/>
    <col min="8709" max="8709" width="14.6640625" style="28" customWidth="1"/>
    <col min="8710" max="8710" width="13.44140625" style="28" customWidth="1"/>
    <col min="8711" max="8711" width="15.44140625" style="28" bestFit="1" customWidth="1"/>
    <col min="8712" max="8712" width="13" style="28" customWidth="1"/>
    <col min="8713" max="8713" width="13.44140625" style="28" bestFit="1" customWidth="1"/>
    <col min="8714" max="8714" width="10.33203125" style="28" bestFit="1" customWidth="1"/>
    <col min="8715" max="8959" width="9.109375" style="28"/>
    <col min="8960" max="8960" width="3.44140625" style="28" customWidth="1"/>
    <col min="8961" max="8961" width="12.88671875" style="28" customWidth="1"/>
    <col min="8962" max="8962" width="66.5546875" style="28" customWidth="1"/>
    <col min="8963" max="8963" width="14.33203125" style="28" customWidth="1"/>
    <col min="8964" max="8964" width="12.44140625" style="28" customWidth="1"/>
    <col min="8965" max="8965" width="14.6640625" style="28" customWidth="1"/>
    <col min="8966" max="8966" width="13.44140625" style="28" customWidth="1"/>
    <col min="8967" max="8967" width="15.44140625" style="28" bestFit="1" customWidth="1"/>
    <col min="8968" max="8968" width="13" style="28" customWidth="1"/>
    <col min="8969" max="8969" width="13.44140625" style="28" bestFit="1" customWidth="1"/>
    <col min="8970" max="8970" width="10.33203125" style="28" bestFit="1" customWidth="1"/>
    <col min="8971" max="9215" width="9.109375" style="28"/>
    <col min="9216" max="9216" width="3.44140625" style="28" customWidth="1"/>
    <col min="9217" max="9217" width="12.88671875" style="28" customWidth="1"/>
    <col min="9218" max="9218" width="66.5546875" style="28" customWidth="1"/>
    <col min="9219" max="9219" width="14.33203125" style="28" customWidth="1"/>
    <col min="9220" max="9220" width="12.44140625" style="28" customWidth="1"/>
    <col min="9221" max="9221" width="14.6640625" style="28" customWidth="1"/>
    <col min="9222" max="9222" width="13.44140625" style="28" customWidth="1"/>
    <col min="9223" max="9223" width="15.44140625" style="28" bestFit="1" customWidth="1"/>
    <col min="9224" max="9224" width="13" style="28" customWidth="1"/>
    <col min="9225" max="9225" width="13.44140625" style="28" bestFit="1" customWidth="1"/>
    <col min="9226" max="9226" width="10.33203125" style="28" bestFit="1" customWidth="1"/>
    <col min="9227" max="9471" width="9.109375" style="28"/>
    <col min="9472" max="9472" width="3.44140625" style="28" customWidth="1"/>
    <col min="9473" max="9473" width="12.88671875" style="28" customWidth="1"/>
    <col min="9474" max="9474" width="66.5546875" style="28" customWidth="1"/>
    <col min="9475" max="9475" width="14.33203125" style="28" customWidth="1"/>
    <col min="9476" max="9476" width="12.44140625" style="28" customWidth="1"/>
    <col min="9477" max="9477" width="14.6640625" style="28" customWidth="1"/>
    <col min="9478" max="9478" width="13.44140625" style="28" customWidth="1"/>
    <col min="9479" max="9479" width="15.44140625" style="28" bestFit="1" customWidth="1"/>
    <col min="9480" max="9480" width="13" style="28" customWidth="1"/>
    <col min="9481" max="9481" width="13.44140625" style="28" bestFit="1" customWidth="1"/>
    <col min="9482" max="9482" width="10.33203125" style="28" bestFit="1" customWidth="1"/>
    <col min="9483" max="9727" width="9.109375" style="28"/>
    <col min="9728" max="9728" width="3.44140625" style="28" customWidth="1"/>
    <col min="9729" max="9729" width="12.88671875" style="28" customWidth="1"/>
    <col min="9730" max="9730" width="66.5546875" style="28" customWidth="1"/>
    <col min="9731" max="9731" width="14.33203125" style="28" customWidth="1"/>
    <col min="9732" max="9732" width="12.44140625" style="28" customWidth="1"/>
    <col min="9733" max="9733" width="14.6640625" style="28" customWidth="1"/>
    <col min="9734" max="9734" width="13.44140625" style="28" customWidth="1"/>
    <col min="9735" max="9735" width="15.44140625" style="28" bestFit="1" customWidth="1"/>
    <col min="9736" max="9736" width="13" style="28" customWidth="1"/>
    <col min="9737" max="9737" width="13.44140625" style="28" bestFit="1" customWidth="1"/>
    <col min="9738" max="9738" width="10.33203125" style="28" bestFit="1" customWidth="1"/>
    <col min="9739" max="9983" width="9.109375" style="28"/>
    <col min="9984" max="9984" width="3.44140625" style="28" customWidth="1"/>
    <col min="9985" max="9985" width="12.88671875" style="28" customWidth="1"/>
    <col min="9986" max="9986" width="66.5546875" style="28" customWidth="1"/>
    <col min="9987" max="9987" width="14.33203125" style="28" customWidth="1"/>
    <col min="9988" max="9988" width="12.44140625" style="28" customWidth="1"/>
    <col min="9989" max="9989" width="14.6640625" style="28" customWidth="1"/>
    <col min="9990" max="9990" width="13.44140625" style="28" customWidth="1"/>
    <col min="9991" max="9991" width="15.44140625" style="28" bestFit="1" customWidth="1"/>
    <col min="9992" max="9992" width="13" style="28" customWidth="1"/>
    <col min="9993" max="9993" width="13.44140625" style="28" bestFit="1" customWidth="1"/>
    <col min="9994" max="9994" width="10.33203125" style="28" bestFit="1" customWidth="1"/>
    <col min="9995" max="10239" width="9.109375" style="28"/>
    <col min="10240" max="10240" width="3.44140625" style="28" customWidth="1"/>
    <col min="10241" max="10241" width="12.88671875" style="28" customWidth="1"/>
    <col min="10242" max="10242" width="66.5546875" style="28" customWidth="1"/>
    <col min="10243" max="10243" width="14.33203125" style="28" customWidth="1"/>
    <col min="10244" max="10244" width="12.44140625" style="28" customWidth="1"/>
    <col min="10245" max="10245" width="14.6640625" style="28" customWidth="1"/>
    <col min="10246" max="10246" width="13.44140625" style="28" customWidth="1"/>
    <col min="10247" max="10247" width="15.44140625" style="28" bestFit="1" customWidth="1"/>
    <col min="10248" max="10248" width="13" style="28" customWidth="1"/>
    <col min="10249" max="10249" width="13.44140625" style="28" bestFit="1" customWidth="1"/>
    <col min="10250" max="10250" width="10.33203125" style="28" bestFit="1" customWidth="1"/>
    <col min="10251" max="10495" width="9.109375" style="28"/>
    <col min="10496" max="10496" width="3.44140625" style="28" customWidth="1"/>
    <col min="10497" max="10497" width="12.88671875" style="28" customWidth="1"/>
    <col min="10498" max="10498" width="66.5546875" style="28" customWidth="1"/>
    <col min="10499" max="10499" width="14.33203125" style="28" customWidth="1"/>
    <col min="10500" max="10500" width="12.44140625" style="28" customWidth="1"/>
    <col min="10501" max="10501" width="14.6640625" style="28" customWidth="1"/>
    <col min="10502" max="10502" width="13.44140625" style="28" customWidth="1"/>
    <col min="10503" max="10503" width="15.44140625" style="28" bestFit="1" customWidth="1"/>
    <col min="10504" max="10504" width="13" style="28" customWidth="1"/>
    <col min="10505" max="10505" width="13.44140625" style="28" bestFit="1" customWidth="1"/>
    <col min="10506" max="10506" width="10.33203125" style="28" bestFit="1" customWidth="1"/>
    <col min="10507" max="10751" width="9.109375" style="28"/>
    <col min="10752" max="10752" width="3.44140625" style="28" customWidth="1"/>
    <col min="10753" max="10753" width="12.88671875" style="28" customWidth="1"/>
    <col min="10754" max="10754" width="66.5546875" style="28" customWidth="1"/>
    <col min="10755" max="10755" width="14.33203125" style="28" customWidth="1"/>
    <col min="10756" max="10756" width="12.44140625" style="28" customWidth="1"/>
    <col min="10757" max="10757" width="14.6640625" style="28" customWidth="1"/>
    <col min="10758" max="10758" width="13.44140625" style="28" customWidth="1"/>
    <col min="10759" max="10759" width="15.44140625" style="28" bestFit="1" customWidth="1"/>
    <col min="10760" max="10760" width="13" style="28" customWidth="1"/>
    <col min="10761" max="10761" width="13.44140625" style="28" bestFit="1" customWidth="1"/>
    <col min="10762" max="10762" width="10.33203125" style="28" bestFit="1" customWidth="1"/>
    <col min="10763" max="11007" width="9.109375" style="28"/>
    <col min="11008" max="11008" width="3.44140625" style="28" customWidth="1"/>
    <col min="11009" max="11009" width="12.88671875" style="28" customWidth="1"/>
    <col min="11010" max="11010" width="66.5546875" style="28" customWidth="1"/>
    <col min="11011" max="11011" width="14.33203125" style="28" customWidth="1"/>
    <col min="11012" max="11012" width="12.44140625" style="28" customWidth="1"/>
    <col min="11013" max="11013" width="14.6640625" style="28" customWidth="1"/>
    <col min="11014" max="11014" width="13.44140625" style="28" customWidth="1"/>
    <col min="11015" max="11015" width="15.44140625" style="28" bestFit="1" customWidth="1"/>
    <col min="11016" max="11016" width="13" style="28" customWidth="1"/>
    <col min="11017" max="11017" width="13.44140625" style="28" bestFit="1" customWidth="1"/>
    <col min="11018" max="11018" width="10.33203125" style="28" bestFit="1" customWidth="1"/>
    <col min="11019" max="11263" width="9.109375" style="28"/>
    <col min="11264" max="11264" width="3.44140625" style="28" customWidth="1"/>
    <col min="11265" max="11265" width="12.88671875" style="28" customWidth="1"/>
    <col min="11266" max="11266" width="66.5546875" style="28" customWidth="1"/>
    <col min="11267" max="11267" width="14.33203125" style="28" customWidth="1"/>
    <col min="11268" max="11268" width="12.44140625" style="28" customWidth="1"/>
    <col min="11269" max="11269" width="14.6640625" style="28" customWidth="1"/>
    <col min="11270" max="11270" width="13.44140625" style="28" customWidth="1"/>
    <col min="11271" max="11271" width="15.44140625" style="28" bestFit="1" customWidth="1"/>
    <col min="11272" max="11272" width="13" style="28" customWidth="1"/>
    <col min="11273" max="11273" width="13.44140625" style="28" bestFit="1" customWidth="1"/>
    <col min="11274" max="11274" width="10.33203125" style="28" bestFit="1" customWidth="1"/>
    <col min="11275" max="11519" width="9.109375" style="28"/>
    <col min="11520" max="11520" width="3.44140625" style="28" customWidth="1"/>
    <col min="11521" max="11521" width="12.88671875" style="28" customWidth="1"/>
    <col min="11522" max="11522" width="66.5546875" style="28" customWidth="1"/>
    <col min="11523" max="11523" width="14.33203125" style="28" customWidth="1"/>
    <col min="11524" max="11524" width="12.44140625" style="28" customWidth="1"/>
    <col min="11525" max="11525" width="14.6640625" style="28" customWidth="1"/>
    <col min="11526" max="11526" width="13.44140625" style="28" customWidth="1"/>
    <col min="11527" max="11527" width="15.44140625" style="28" bestFit="1" customWidth="1"/>
    <col min="11528" max="11528" width="13" style="28" customWidth="1"/>
    <col min="11529" max="11529" width="13.44140625" style="28" bestFit="1" customWidth="1"/>
    <col min="11530" max="11530" width="10.33203125" style="28" bestFit="1" customWidth="1"/>
    <col min="11531" max="11775" width="9.109375" style="28"/>
    <col min="11776" max="11776" width="3.44140625" style="28" customWidth="1"/>
    <col min="11777" max="11777" width="12.88671875" style="28" customWidth="1"/>
    <col min="11778" max="11778" width="66.5546875" style="28" customWidth="1"/>
    <col min="11779" max="11779" width="14.33203125" style="28" customWidth="1"/>
    <col min="11780" max="11780" width="12.44140625" style="28" customWidth="1"/>
    <col min="11781" max="11781" width="14.6640625" style="28" customWidth="1"/>
    <col min="11782" max="11782" width="13.44140625" style="28" customWidth="1"/>
    <col min="11783" max="11783" width="15.44140625" style="28" bestFit="1" customWidth="1"/>
    <col min="11784" max="11784" width="13" style="28" customWidth="1"/>
    <col min="11785" max="11785" width="13.44140625" style="28" bestFit="1" customWidth="1"/>
    <col min="11786" max="11786" width="10.33203125" style="28" bestFit="1" customWidth="1"/>
    <col min="11787" max="12031" width="9.109375" style="28"/>
    <col min="12032" max="12032" width="3.44140625" style="28" customWidth="1"/>
    <col min="12033" max="12033" width="12.88671875" style="28" customWidth="1"/>
    <col min="12034" max="12034" width="66.5546875" style="28" customWidth="1"/>
    <col min="12035" max="12035" width="14.33203125" style="28" customWidth="1"/>
    <col min="12036" max="12036" width="12.44140625" style="28" customWidth="1"/>
    <col min="12037" max="12037" width="14.6640625" style="28" customWidth="1"/>
    <col min="12038" max="12038" width="13.44140625" style="28" customWidth="1"/>
    <col min="12039" max="12039" width="15.44140625" style="28" bestFit="1" customWidth="1"/>
    <col min="12040" max="12040" width="13" style="28" customWidth="1"/>
    <col min="12041" max="12041" width="13.44140625" style="28" bestFit="1" customWidth="1"/>
    <col min="12042" max="12042" width="10.33203125" style="28" bestFit="1" customWidth="1"/>
    <col min="12043" max="12287" width="9.109375" style="28"/>
    <col min="12288" max="12288" width="3.44140625" style="28" customWidth="1"/>
    <col min="12289" max="12289" width="12.88671875" style="28" customWidth="1"/>
    <col min="12290" max="12290" width="66.5546875" style="28" customWidth="1"/>
    <col min="12291" max="12291" width="14.33203125" style="28" customWidth="1"/>
    <col min="12292" max="12292" width="12.44140625" style="28" customWidth="1"/>
    <col min="12293" max="12293" width="14.6640625" style="28" customWidth="1"/>
    <col min="12294" max="12294" width="13.44140625" style="28" customWidth="1"/>
    <col min="12295" max="12295" width="15.44140625" style="28" bestFit="1" customWidth="1"/>
    <col min="12296" max="12296" width="13" style="28" customWidth="1"/>
    <col min="12297" max="12297" width="13.44140625" style="28" bestFit="1" customWidth="1"/>
    <col min="12298" max="12298" width="10.33203125" style="28" bestFit="1" customWidth="1"/>
    <col min="12299" max="12543" width="9.109375" style="28"/>
    <col min="12544" max="12544" width="3.44140625" style="28" customWidth="1"/>
    <col min="12545" max="12545" width="12.88671875" style="28" customWidth="1"/>
    <col min="12546" max="12546" width="66.5546875" style="28" customWidth="1"/>
    <col min="12547" max="12547" width="14.33203125" style="28" customWidth="1"/>
    <col min="12548" max="12548" width="12.44140625" style="28" customWidth="1"/>
    <col min="12549" max="12549" width="14.6640625" style="28" customWidth="1"/>
    <col min="12550" max="12550" width="13.44140625" style="28" customWidth="1"/>
    <col min="12551" max="12551" width="15.44140625" style="28" bestFit="1" customWidth="1"/>
    <col min="12552" max="12552" width="13" style="28" customWidth="1"/>
    <col min="12553" max="12553" width="13.44140625" style="28" bestFit="1" customWidth="1"/>
    <col min="12554" max="12554" width="10.33203125" style="28" bestFit="1" customWidth="1"/>
    <col min="12555" max="12799" width="9.109375" style="28"/>
    <col min="12800" max="12800" width="3.44140625" style="28" customWidth="1"/>
    <col min="12801" max="12801" width="12.88671875" style="28" customWidth="1"/>
    <col min="12802" max="12802" width="66.5546875" style="28" customWidth="1"/>
    <col min="12803" max="12803" width="14.33203125" style="28" customWidth="1"/>
    <col min="12804" max="12804" width="12.44140625" style="28" customWidth="1"/>
    <col min="12805" max="12805" width="14.6640625" style="28" customWidth="1"/>
    <col min="12806" max="12806" width="13.44140625" style="28" customWidth="1"/>
    <col min="12807" max="12807" width="15.44140625" style="28" bestFit="1" customWidth="1"/>
    <col min="12808" max="12808" width="13" style="28" customWidth="1"/>
    <col min="12809" max="12809" width="13.44140625" style="28" bestFit="1" customWidth="1"/>
    <col min="12810" max="12810" width="10.33203125" style="28" bestFit="1" customWidth="1"/>
    <col min="12811" max="13055" width="9.109375" style="28"/>
    <col min="13056" max="13056" width="3.44140625" style="28" customWidth="1"/>
    <col min="13057" max="13057" width="12.88671875" style="28" customWidth="1"/>
    <col min="13058" max="13058" width="66.5546875" style="28" customWidth="1"/>
    <col min="13059" max="13059" width="14.33203125" style="28" customWidth="1"/>
    <col min="13060" max="13060" width="12.44140625" style="28" customWidth="1"/>
    <col min="13061" max="13061" width="14.6640625" style="28" customWidth="1"/>
    <col min="13062" max="13062" width="13.44140625" style="28" customWidth="1"/>
    <col min="13063" max="13063" width="15.44140625" style="28" bestFit="1" customWidth="1"/>
    <col min="13064" max="13064" width="13" style="28" customWidth="1"/>
    <col min="13065" max="13065" width="13.44140625" style="28" bestFit="1" customWidth="1"/>
    <col min="13066" max="13066" width="10.33203125" style="28" bestFit="1" customWidth="1"/>
    <col min="13067" max="13311" width="9.109375" style="28"/>
    <col min="13312" max="13312" width="3.44140625" style="28" customWidth="1"/>
    <col min="13313" max="13313" width="12.88671875" style="28" customWidth="1"/>
    <col min="13314" max="13314" width="66.5546875" style="28" customWidth="1"/>
    <col min="13315" max="13315" width="14.33203125" style="28" customWidth="1"/>
    <col min="13316" max="13316" width="12.44140625" style="28" customWidth="1"/>
    <col min="13317" max="13317" width="14.6640625" style="28" customWidth="1"/>
    <col min="13318" max="13318" width="13.44140625" style="28" customWidth="1"/>
    <col min="13319" max="13319" width="15.44140625" style="28" bestFit="1" customWidth="1"/>
    <col min="13320" max="13320" width="13" style="28" customWidth="1"/>
    <col min="13321" max="13321" width="13.44140625" style="28" bestFit="1" customWidth="1"/>
    <col min="13322" max="13322" width="10.33203125" style="28" bestFit="1" customWidth="1"/>
    <col min="13323" max="13567" width="9.109375" style="28"/>
    <col min="13568" max="13568" width="3.44140625" style="28" customWidth="1"/>
    <col min="13569" max="13569" width="12.88671875" style="28" customWidth="1"/>
    <col min="13570" max="13570" width="66.5546875" style="28" customWidth="1"/>
    <col min="13571" max="13571" width="14.33203125" style="28" customWidth="1"/>
    <col min="13572" max="13572" width="12.44140625" style="28" customWidth="1"/>
    <col min="13573" max="13573" width="14.6640625" style="28" customWidth="1"/>
    <col min="13574" max="13574" width="13.44140625" style="28" customWidth="1"/>
    <col min="13575" max="13575" width="15.44140625" style="28" bestFit="1" customWidth="1"/>
    <col min="13576" max="13576" width="13" style="28" customWidth="1"/>
    <col min="13577" max="13577" width="13.44140625" style="28" bestFit="1" customWidth="1"/>
    <col min="13578" max="13578" width="10.33203125" style="28" bestFit="1" customWidth="1"/>
    <col min="13579" max="13823" width="9.109375" style="28"/>
    <col min="13824" max="13824" width="3.44140625" style="28" customWidth="1"/>
    <col min="13825" max="13825" width="12.88671875" style="28" customWidth="1"/>
    <col min="13826" max="13826" width="66.5546875" style="28" customWidth="1"/>
    <col min="13827" max="13827" width="14.33203125" style="28" customWidth="1"/>
    <col min="13828" max="13828" width="12.44140625" style="28" customWidth="1"/>
    <col min="13829" max="13829" width="14.6640625" style="28" customWidth="1"/>
    <col min="13830" max="13830" width="13.44140625" style="28" customWidth="1"/>
    <col min="13831" max="13831" width="15.44140625" style="28" bestFit="1" customWidth="1"/>
    <col min="13832" max="13832" width="13" style="28" customWidth="1"/>
    <col min="13833" max="13833" width="13.44140625" style="28" bestFit="1" customWidth="1"/>
    <col min="13834" max="13834" width="10.33203125" style="28" bestFit="1" customWidth="1"/>
    <col min="13835" max="14079" width="9.109375" style="28"/>
    <col min="14080" max="14080" width="3.44140625" style="28" customWidth="1"/>
    <col min="14081" max="14081" width="12.88671875" style="28" customWidth="1"/>
    <col min="14082" max="14082" width="66.5546875" style="28" customWidth="1"/>
    <col min="14083" max="14083" width="14.33203125" style="28" customWidth="1"/>
    <col min="14084" max="14084" width="12.44140625" style="28" customWidth="1"/>
    <col min="14085" max="14085" width="14.6640625" style="28" customWidth="1"/>
    <col min="14086" max="14086" width="13.44140625" style="28" customWidth="1"/>
    <col min="14087" max="14087" width="15.44140625" style="28" bestFit="1" customWidth="1"/>
    <col min="14088" max="14088" width="13" style="28" customWidth="1"/>
    <col min="14089" max="14089" width="13.44140625" style="28" bestFit="1" customWidth="1"/>
    <col min="14090" max="14090" width="10.33203125" style="28" bestFit="1" customWidth="1"/>
    <col min="14091" max="14335" width="9.109375" style="28"/>
    <col min="14336" max="14336" width="3.44140625" style="28" customWidth="1"/>
    <col min="14337" max="14337" width="12.88671875" style="28" customWidth="1"/>
    <col min="14338" max="14338" width="66.5546875" style="28" customWidth="1"/>
    <col min="14339" max="14339" width="14.33203125" style="28" customWidth="1"/>
    <col min="14340" max="14340" width="12.44140625" style="28" customWidth="1"/>
    <col min="14341" max="14341" width="14.6640625" style="28" customWidth="1"/>
    <col min="14342" max="14342" width="13.44140625" style="28" customWidth="1"/>
    <col min="14343" max="14343" width="15.44140625" style="28" bestFit="1" customWidth="1"/>
    <col min="14344" max="14344" width="13" style="28" customWidth="1"/>
    <col min="14345" max="14345" width="13.44140625" style="28" bestFit="1" customWidth="1"/>
    <col min="14346" max="14346" width="10.33203125" style="28" bestFit="1" customWidth="1"/>
    <col min="14347" max="14591" width="9.109375" style="28"/>
    <col min="14592" max="14592" width="3.44140625" style="28" customWidth="1"/>
    <col min="14593" max="14593" width="12.88671875" style="28" customWidth="1"/>
    <col min="14594" max="14594" width="66.5546875" style="28" customWidth="1"/>
    <col min="14595" max="14595" width="14.33203125" style="28" customWidth="1"/>
    <col min="14596" max="14596" width="12.44140625" style="28" customWidth="1"/>
    <col min="14597" max="14597" width="14.6640625" style="28" customWidth="1"/>
    <col min="14598" max="14598" width="13.44140625" style="28" customWidth="1"/>
    <col min="14599" max="14599" width="15.44140625" style="28" bestFit="1" customWidth="1"/>
    <col min="14600" max="14600" width="13" style="28" customWidth="1"/>
    <col min="14601" max="14601" width="13.44140625" style="28" bestFit="1" customWidth="1"/>
    <col min="14602" max="14602" width="10.33203125" style="28" bestFit="1" customWidth="1"/>
    <col min="14603" max="14847" width="9.109375" style="28"/>
    <col min="14848" max="14848" width="3.44140625" style="28" customWidth="1"/>
    <col min="14849" max="14849" width="12.88671875" style="28" customWidth="1"/>
    <col min="14850" max="14850" width="66.5546875" style="28" customWidth="1"/>
    <col min="14851" max="14851" width="14.33203125" style="28" customWidth="1"/>
    <col min="14852" max="14852" width="12.44140625" style="28" customWidth="1"/>
    <col min="14853" max="14853" width="14.6640625" style="28" customWidth="1"/>
    <col min="14854" max="14854" width="13.44140625" style="28" customWidth="1"/>
    <col min="14855" max="14855" width="15.44140625" style="28" bestFit="1" customWidth="1"/>
    <col min="14856" max="14856" width="13" style="28" customWidth="1"/>
    <col min="14857" max="14857" width="13.44140625" style="28" bestFit="1" customWidth="1"/>
    <col min="14858" max="14858" width="10.33203125" style="28" bestFit="1" customWidth="1"/>
    <col min="14859" max="15103" width="9.109375" style="28"/>
    <col min="15104" max="15104" width="3.44140625" style="28" customWidth="1"/>
    <col min="15105" max="15105" width="12.88671875" style="28" customWidth="1"/>
    <col min="15106" max="15106" width="66.5546875" style="28" customWidth="1"/>
    <col min="15107" max="15107" width="14.33203125" style="28" customWidth="1"/>
    <col min="15108" max="15108" width="12.44140625" style="28" customWidth="1"/>
    <col min="15109" max="15109" width="14.6640625" style="28" customWidth="1"/>
    <col min="15110" max="15110" width="13.44140625" style="28" customWidth="1"/>
    <col min="15111" max="15111" width="15.44140625" style="28" bestFit="1" customWidth="1"/>
    <col min="15112" max="15112" width="13" style="28" customWidth="1"/>
    <col min="15113" max="15113" width="13.44140625" style="28" bestFit="1" customWidth="1"/>
    <col min="15114" max="15114" width="10.33203125" style="28" bestFit="1" customWidth="1"/>
    <col min="15115" max="15359" width="9.109375" style="28"/>
    <col min="15360" max="15360" width="3.44140625" style="28" customWidth="1"/>
    <col min="15361" max="15361" width="12.88671875" style="28" customWidth="1"/>
    <col min="15362" max="15362" width="66.5546875" style="28" customWidth="1"/>
    <col min="15363" max="15363" width="14.33203125" style="28" customWidth="1"/>
    <col min="15364" max="15364" width="12.44140625" style="28" customWidth="1"/>
    <col min="15365" max="15365" width="14.6640625" style="28" customWidth="1"/>
    <col min="15366" max="15366" width="13.44140625" style="28" customWidth="1"/>
    <col min="15367" max="15367" width="15.44140625" style="28" bestFit="1" customWidth="1"/>
    <col min="15368" max="15368" width="13" style="28" customWidth="1"/>
    <col min="15369" max="15369" width="13.44140625" style="28" bestFit="1" customWidth="1"/>
    <col min="15370" max="15370" width="10.33203125" style="28" bestFit="1" customWidth="1"/>
    <col min="15371" max="15615" width="9.109375" style="28"/>
    <col min="15616" max="15616" width="3.44140625" style="28" customWidth="1"/>
    <col min="15617" max="15617" width="12.88671875" style="28" customWidth="1"/>
    <col min="15618" max="15618" width="66.5546875" style="28" customWidth="1"/>
    <col min="15619" max="15619" width="14.33203125" style="28" customWidth="1"/>
    <col min="15620" max="15620" width="12.44140625" style="28" customWidth="1"/>
    <col min="15621" max="15621" width="14.6640625" style="28" customWidth="1"/>
    <col min="15622" max="15622" width="13.44140625" style="28" customWidth="1"/>
    <col min="15623" max="15623" width="15.44140625" style="28" bestFit="1" customWidth="1"/>
    <col min="15624" max="15624" width="13" style="28" customWidth="1"/>
    <col min="15625" max="15625" width="13.44140625" style="28" bestFit="1" customWidth="1"/>
    <col min="15626" max="15626" width="10.33203125" style="28" bestFit="1" customWidth="1"/>
    <col min="15627" max="15871" width="9.109375" style="28"/>
    <col min="15872" max="15872" width="3.44140625" style="28" customWidth="1"/>
    <col min="15873" max="15873" width="12.88671875" style="28" customWidth="1"/>
    <col min="15874" max="15874" width="66.5546875" style="28" customWidth="1"/>
    <col min="15875" max="15875" width="14.33203125" style="28" customWidth="1"/>
    <col min="15876" max="15876" width="12.44140625" style="28" customWidth="1"/>
    <col min="15877" max="15877" width="14.6640625" style="28" customWidth="1"/>
    <col min="15878" max="15878" width="13.44140625" style="28" customWidth="1"/>
    <col min="15879" max="15879" width="15.44140625" style="28" bestFit="1" customWidth="1"/>
    <col min="15880" max="15880" width="13" style="28" customWidth="1"/>
    <col min="15881" max="15881" width="13.44140625" style="28" bestFit="1" customWidth="1"/>
    <col min="15882" max="15882" width="10.33203125" style="28" bestFit="1" customWidth="1"/>
    <col min="15883" max="16127" width="9.109375" style="28"/>
    <col min="16128" max="16128" width="3.44140625" style="28" customWidth="1"/>
    <col min="16129" max="16129" width="12.88671875" style="28" customWidth="1"/>
    <col min="16130" max="16130" width="66.5546875" style="28" customWidth="1"/>
    <col min="16131" max="16131" width="14.33203125" style="28" customWidth="1"/>
    <col min="16132" max="16132" width="12.44140625" style="28" customWidth="1"/>
    <col min="16133" max="16133" width="14.6640625" style="28" customWidth="1"/>
    <col min="16134" max="16134" width="13.44140625" style="28" customWidth="1"/>
    <col min="16135" max="16135" width="15.44140625" style="28" bestFit="1" customWidth="1"/>
    <col min="16136" max="16136" width="13" style="28" customWidth="1"/>
    <col min="16137" max="16137" width="13.44140625" style="28" bestFit="1" customWidth="1"/>
    <col min="16138" max="16138" width="10.33203125" style="28" bestFit="1" customWidth="1"/>
    <col min="16139" max="16384" width="9.109375" style="28"/>
  </cols>
  <sheetData>
    <row r="1" spans="1:12" ht="24" customHeight="1">
      <c r="A1" s="378" t="s">
        <v>42</v>
      </c>
      <c r="B1" s="378"/>
      <c r="C1" s="378"/>
      <c r="D1" s="378"/>
      <c r="E1" s="378"/>
      <c r="F1" s="378"/>
      <c r="G1" s="378"/>
      <c r="H1" s="378"/>
    </row>
    <row r="2" spans="1:12" s="29" customFormat="1" ht="18" customHeight="1">
      <c r="A2" s="379" t="str">
        <f>'5-6'!A2:M2</f>
        <v>სოფელ სამთისში რკ/ ბეტონის სამარაგო  რეზერვუარის W=15 მ3  მოწყობა</v>
      </c>
      <c r="B2" s="379"/>
      <c r="C2" s="379"/>
      <c r="D2" s="379"/>
      <c r="E2" s="379"/>
      <c r="F2" s="379"/>
      <c r="G2" s="379"/>
      <c r="H2" s="379"/>
      <c r="I2" s="98"/>
      <c r="J2" s="98"/>
      <c r="K2" s="98"/>
      <c r="L2" s="98"/>
    </row>
    <row r="3" spans="1:12" ht="42.75" customHeight="1" thickBot="1">
      <c r="A3" s="30"/>
      <c r="B3" s="30"/>
      <c r="C3" s="31"/>
      <c r="D3" s="31"/>
      <c r="E3" s="31"/>
      <c r="F3" s="380" t="s">
        <v>144</v>
      </c>
      <c r="G3" s="380"/>
      <c r="H3" s="380"/>
    </row>
    <row r="4" spans="1:12" ht="36" customHeight="1">
      <c r="A4" s="384" t="s">
        <v>23</v>
      </c>
      <c r="B4" s="382" t="s">
        <v>24</v>
      </c>
      <c r="C4" s="382" t="s">
        <v>25</v>
      </c>
      <c r="D4" s="381" t="s">
        <v>43</v>
      </c>
      <c r="E4" s="381"/>
      <c r="F4" s="381"/>
      <c r="G4" s="381"/>
      <c r="H4" s="381"/>
    </row>
    <row r="5" spans="1:12" ht="58.5" customHeight="1" thickBot="1">
      <c r="A5" s="385"/>
      <c r="B5" s="383"/>
      <c r="C5" s="383"/>
      <c r="D5" s="149" t="s">
        <v>28</v>
      </c>
      <c r="E5" s="148" t="s">
        <v>29</v>
      </c>
      <c r="F5" s="149" t="s">
        <v>30</v>
      </c>
      <c r="G5" s="149" t="s">
        <v>31</v>
      </c>
      <c r="H5" s="150" t="s">
        <v>32</v>
      </c>
    </row>
    <row r="6" spans="1:12" ht="20.25" customHeight="1" thickBot="1">
      <c r="A6" s="151">
        <v>1</v>
      </c>
      <c r="B6" s="152">
        <v>2</v>
      </c>
      <c r="C6" s="153">
        <v>3</v>
      </c>
      <c r="D6" s="152">
        <v>4</v>
      </c>
      <c r="E6" s="152">
        <v>5</v>
      </c>
      <c r="F6" s="152">
        <v>6</v>
      </c>
      <c r="G6" s="152">
        <v>7</v>
      </c>
      <c r="H6" s="154">
        <v>8</v>
      </c>
    </row>
    <row r="7" spans="1:12" ht="16.8" thickBot="1">
      <c r="A7" s="147">
        <v>5</v>
      </c>
      <c r="B7" s="143" t="s">
        <v>68</v>
      </c>
      <c r="C7" s="140" t="s">
        <v>143</v>
      </c>
      <c r="D7" s="193">
        <f>'5'!H9</f>
        <v>0</v>
      </c>
      <c r="E7" s="141"/>
      <c r="F7" s="141"/>
      <c r="G7" s="142"/>
      <c r="H7" s="144">
        <f t="shared" ref="H7" si="0">D7+E7+F7+G7</f>
        <v>0</v>
      </c>
    </row>
    <row r="8" spans="1:12" ht="27.75" customHeight="1" thickBot="1">
      <c r="A8" s="155"/>
      <c r="B8" s="160"/>
      <c r="C8" s="161" t="s">
        <v>7</v>
      </c>
      <c r="D8" s="370">
        <f>SUM(D7:D7)</f>
        <v>0</v>
      </c>
      <c r="E8" s="371">
        <f>SUM(E7:E7)</f>
        <v>0</v>
      </c>
      <c r="F8" s="371">
        <f>SUM(F7:F7)</f>
        <v>0</v>
      </c>
      <c r="G8" s="372"/>
      <c r="H8" s="371">
        <f>SUM(H7:H7)</f>
        <v>0</v>
      </c>
    </row>
    <row r="9" spans="1:12" ht="16.8" thickBot="1">
      <c r="A9" s="155"/>
      <c r="B9" s="156"/>
      <c r="C9" s="162" t="s">
        <v>44</v>
      </c>
      <c r="D9" s="158"/>
      <c r="E9" s="158"/>
      <c r="F9" s="158"/>
      <c r="G9" s="158"/>
      <c r="H9" s="158">
        <f>H8*3%</f>
        <v>0</v>
      </c>
    </row>
    <row r="10" spans="1:12" ht="16.8" thickBot="1">
      <c r="A10" s="155"/>
      <c r="B10" s="156"/>
      <c r="C10" s="157" t="s">
        <v>7</v>
      </c>
      <c r="D10" s="158"/>
      <c r="E10" s="158"/>
      <c r="F10" s="158"/>
      <c r="G10" s="158"/>
      <c r="H10" s="159">
        <f>H8+H9</f>
        <v>0</v>
      </c>
    </row>
    <row r="11" spans="1:12" ht="21.75" customHeight="1" thickBot="1">
      <c r="A11" s="155"/>
      <c r="B11" s="156"/>
      <c r="C11" s="162" t="s">
        <v>198</v>
      </c>
      <c r="D11" s="158"/>
      <c r="E11" s="158"/>
      <c r="F11" s="158"/>
      <c r="G11" s="158"/>
      <c r="H11" s="163">
        <f>H10*0%</f>
        <v>0</v>
      </c>
    </row>
    <row r="12" spans="1:12" ht="19.5" customHeight="1" thickBot="1">
      <c r="A12" s="155"/>
      <c r="B12" s="156"/>
      <c r="C12" s="157" t="s">
        <v>33</v>
      </c>
      <c r="D12" s="158"/>
      <c r="E12" s="158"/>
      <c r="F12" s="158"/>
      <c r="G12" s="158"/>
      <c r="H12" s="159">
        <f>SUM(H10:H11)</f>
        <v>0</v>
      </c>
      <c r="I12" s="32"/>
      <c r="J12" s="33"/>
    </row>
    <row r="13" spans="1:12" ht="17.25" customHeight="1">
      <c r="A13" s="30"/>
      <c r="B13" s="30"/>
      <c r="C13" s="34"/>
      <c r="D13" s="35"/>
      <c r="E13" s="35"/>
      <c r="F13" s="35"/>
      <c r="G13" s="35"/>
      <c r="H13" s="35"/>
      <c r="I13" s="36"/>
      <c r="J13" s="33"/>
    </row>
    <row r="14" spans="1:12" s="38" customFormat="1" ht="16.2">
      <c r="A14" s="37"/>
      <c r="B14" s="23"/>
      <c r="C14" s="37"/>
      <c r="D14" s="37"/>
      <c r="E14" s="37"/>
      <c r="F14" s="37"/>
      <c r="G14" s="37"/>
      <c r="H14" s="37"/>
      <c r="K14" s="39"/>
      <c r="L14" s="40"/>
    </row>
    <row r="15" spans="1:12" s="39" customFormat="1" ht="13.2">
      <c r="C15" s="41"/>
    </row>
    <row r="16" spans="1:12">
      <c r="D16" s="42"/>
      <c r="E16" s="28"/>
      <c r="F16" s="28"/>
      <c r="G16" s="28"/>
    </row>
    <row r="17" spans="2:8">
      <c r="D17" s="42"/>
      <c r="E17" s="28"/>
      <c r="F17" s="28"/>
      <c r="G17" s="28"/>
    </row>
    <row r="30" spans="2:8">
      <c r="D30" s="43"/>
      <c r="E30" s="44"/>
      <c r="F30" s="45"/>
      <c r="G30" s="46"/>
      <c r="H30" s="47"/>
    </row>
    <row r="31" spans="2:8">
      <c r="D31" s="48"/>
      <c r="E31" s="44"/>
      <c r="F31" s="49"/>
      <c r="G31" s="50"/>
      <c r="H31" s="51"/>
    </row>
    <row r="32" spans="2:8">
      <c r="B32" s="52"/>
      <c r="D32" s="48"/>
      <c r="E32" s="44"/>
      <c r="F32" s="49"/>
      <c r="G32" s="50"/>
      <c r="H32" s="51"/>
    </row>
    <row r="33" spans="2:8">
      <c r="D33" s="48"/>
      <c r="E33" s="44"/>
      <c r="F33" s="49"/>
      <c r="G33" s="50"/>
      <c r="H33" s="51"/>
    </row>
    <row r="34" spans="2:8">
      <c r="B34" s="52"/>
      <c r="D34" s="48"/>
      <c r="E34" s="44"/>
      <c r="F34" s="49"/>
      <c r="G34" s="50"/>
      <c r="H34" s="51"/>
    </row>
    <row r="35" spans="2:8">
      <c r="D35" s="48"/>
      <c r="E35" s="44"/>
      <c r="F35" s="49"/>
      <c r="G35" s="50"/>
      <c r="H35" s="51"/>
    </row>
    <row r="36" spans="2:8">
      <c r="D36" s="48"/>
      <c r="E36" s="44"/>
      <c r="F36" s="49"/>
      <c r="G36" s="50"/>
      <c r="H36" s="51"/>
    </row>
    <row r="37" spans="2:8">
      <c r="D37" s="48"/>
      <c r="E37" s="44"/>
      <c r="F37" s="49"/>
      <c r="G37" s="50"/>
      <c r="H37" s="51"/>
    </row>
    <row r="38" spans="2:8">
      <c r="D38" s="48"/>
      <c r="E38" s="44"/>
      <c r="F38" s="49"/>
      <c r="G38" s="50"/>
      <c r="H38" s="51"/>
    </row>
    <row r="39" spans="2:8">
      <c r="B39" s="52"/>
      <c r="D39" s="48"/>
      <c r="E39" s="44"/>
      <c r="F39" s="49"/>
      <c r="G39" s="50"/>
      <c r="H39" s="51"/>
    </row>
    <row r="40" spans="2:8">
      <c r="B40" s="52"/>
      <c r="D40" s="48"/>
      <c r="E40" s="44"/>
      <c r="F40" s="49"/>
      <c r="G40" s="50"/>
      <c r="H40" s="51"/>
    </row>
    <row r="41" spans="2:8">
      <c r="B41" s="52"/>
      <c r="D41" s="48"/>
      <c r="E41" s="44"/>
      <c r="F41" s="49"/>
      <c r="G41" s="50"/>
      <c r="H41" s="51"/>
    </row>
    <row r="42" spans="2:8">
      <c r="D42" s="48"/>
      <c r="E42" s="44"/>
      <c r="F42" s="49"/>
      <c r="G42" s="50"/>
      <c r="H42" s="51"/>
    </row>
    <row r="43" spans="2:8">
      <c r="D43" s="48"/>
      <c r="E43" s="44"/>
      <c r="F43" s="49"/>
      <c r="G43" s="50"/>
      <c r="H43" s="51"/>
    </row>
    <row r="44" spans="2:8">
      <c r="D44" s="48"/>
      <c r="E44" s="44"/>
      <c r="F44" s="49"/>
      <c r="G44" s="50"/>
      <c r="H44" s="51"/>
    </row>
    <row r="45" spans="2:8">
      <c r="B45" s="52"/>
      <c r="D45" s="48"/>
      <c r="E45" s="44"/>
      <c r="F45" s="49"/>
      <c r="G45" s="50"/>
      <c r="H45" s="51"/>
    </row>
    <row r="46" spans="2:8">
      <c r="D46" s="48"/>
      <c r="E46" s="44"/>
      <c r="F46" s="49"/>
      <c r="G46" s="50"/>
      <c r="H46" s="51"/>
    </row>
    <row r="47" spans="2:8">
      <c r="D47" s="48"/>
      <c r="E47" s="44"/>
      <c r="F47" s="49"/>
      <c r="G47" s="50"/>
      <c r="H47" s="51"/>
    </row>
    <row r="48" spans="2:8">
      <c r="D48" s="48"/>
      <c r="E48" s="44"/>
      <c r="F48" s="49"/>
      <c r="G48" s="50"/>
      <c r="H48" s="51"/>
    </row>
    <row r="49" spans="2:8">
      <c r="D49" s="48"/>
      <c r="E49" s="44"/>
      <c r="F49" s="49"/>
      <c r="G49" s="50"/>
      <c r="H49" s="51"/>
    </row>
    <row r="50" spans="2:8">
      <c r="D50" s="48"/>
      <c r="E50" s="44"/>
      <c r="F50" s="49"/>
      <c r="G50" s="50"/>
      <c r="H50" s="51"/>
    </row>
    <row r="51" spans="2:8">
      <c r="D51" s="48"/>
      <c r="E51" s="44"/>
      <c r="F51" s="49"/>
      <c r="G51" s="50"/>
      <c r="H51" s="51"/>
    </row>
    <row r="52" spans="2:8">
      <c r="B52" s="53"/>
      <c r="D52" s="48"/>
      <c r="E52" s="44"/>
      <c r="F52" s="49"/>
      <c r="G52" s="50"/>
      <c r="H52" s="51"/>
    </row>
    <row r="53" spans="2:8">
      <c r="D53" s="48"/>
      <c r="E53" s="44"/>
      <c r="F53" s="49"/>
      <c r="G53" s="50"/>
      <c r="H53" s="51"/>
    </row>
    <row r="54" spans="2:8">
      <c r="D54" s="48"/>
      <c r="E54" s="44"/>
      <c r="F54" s="49"/>
      <c r="G54" s="50"/>
      <c r="H54" s="51"/>
    </row>
    <row r="55" spans="2:8">
      <c r="D55" s="48"/>
      <c r="E55" s="44"/>
      <c r="F55" s="49"/>
      <c r="G55" s="50"/>
      <c r="H55" s="51"/>
    </row>
    <row r="56" spans="2:8">
      <c r="D56" s="48"/>
      <c r="E56" s="44"/>
      <c r="F56" s="49"/>
      <c r="G56" s="50"/>
      <c r="H56" s="51"/>
    </row>
    <row r="57" spans="2:8">
      <c r="D57" s="48"/>
      <c r="E57" s="44"/>
      <c r="F57" s="49"/>
      <c r="G57" s="50"/>
      <c r="H57" s="51"/>
    </row>
    <row r="58" spans="2:8">
      <c r="D58" s="48"/>
      <c r="E58" s="44"/>
      <c r="F58" s="49"/>
      <c r="G58" s="50"/>
      <c r="H58" s="51"/>
    </row>
  </sheetData>
  <mergeCells count="7">
    <mergeCell ref="A1:H1"/>
    <mergeCell ref="A2:H2"/>
    <mergeCell ref="F3:H3"/>
    <mergeCell ref="D4:H4"/>
    <mergeCell ref="B4:B5"/>
    <mergeCell ref="A4:A5"/>
    <mergeCell ref="C4:C5"/>
  </mergeCells>
  <printOptions horizontalCentered="1"/>
  <pageMargins left="0.45" right="0.25" top="0.45" bottom="0.45" header="0.3" footer="0.3"/>
  <pageSetup paperSize="9" scale="91" fitToHeight="0" orientation="landscape" horizontalDpi="1200" verticalDpi="1200" r:id="rId1"/>
  <headerFooter alignWithMargins="0">
    <oddFooter>Page &amp;P of &amp;N</oddFooter>
  </headerFooter>
  <ignoredErrors>
    <ignoredError sqref="A8:B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zoomScaleSheetLayoutView="100" workbookViewId="0">
      <selection activeCell="D8" sqref="D8"/>
    </sheetView>
  </sheetViews>
  <sheetFormatPr defaultRowHeight="14.4"/>
  <cols>
    <col min="1" max="1" width="3.44140625" customWidth="1"/>
    <col min="2" max="2" width="9.6640625" customWidth="1"/>
    <col min="3" max="3" width="58.88671875" customWidth="1"/>
    <col min="4" max="4" width="14.33203125" customWidth="1"/>
    <col min="5" max="5" width="13.44140625" bestFit="1" customWidth="1"/>
    <col min="6" max="6" width="16.44140625" customWidth="1"/>
    <col min="7" max="7" width="13.44140625" customWidth="1"/>
    <col min="8" max="8" width="16" bestFit="1" customWidth="1"/>
    <col min="9" max="9" width="11.109375" customWidth="1"/>
  </cols>
  <sheetData>
    <row r="1" spans="1:9" ht="18.600000000000001">
      <c r="A1" s="391" t="s">
        <v>139</v>
      </c>
      <c r="B1" s="391"/>
      <c r="C1" s="391"/>
      <c r="D1" s="391"/>
      <c r="E1" s="391"/>
      <c r="F1" s="391"/>
      <c r="G1" s="391"/>
      <c r="H1" s="391"/>
      <c r="I1" s="391"/>
    </row>
    <row r="2" spans="1:9" ht="16.2">
      <c r="A2" s="392" t="s">
        <v>147</v>
      </c>
      <c r="B2" s="392"/>
      <c r="C2" s="392"/>
      <c r="D2" s="392"/>
      <c r="E2" s="392"/>
      <c r="F2" s="392"/>
      <c r="G2" s="392"/>
      <c r="H2" s="392"/>
      <c r="I2" s="392"/>
    </row>
    <row r="3" spans="1:9" ht="40.5" customHeight="1" thickBot="1">
      <c r="A3" s="3"/>
      <c r="B3" s="4"/>
      <c r="C3" s="5"/>
      <c r="D3" s="5"/>
      <c r="E3" s="5"/>
      <c r="F3" s="393" t="s">
        <v>144</v>
      </c>
      <c r="G3" s="393"/>
      <c r="H3" s="393"/>
      <c r="I3" s="393"/>
    </row>
    <row r="4" spans="1:9" ht="16.2">
      <c r="A4" s="394" t="s">
        <v>23</v>
      </c>
      <c r="B4" s="397" t="s">
        <v>24</v>
      </c>
      <c r="C4" s="397" t="s">
        <v>25</v>
      </c>
      <c r="D4" s="398" t="s">
        <v>26</v>
      </c>
      <c r="E4" s="398"/>
      <c r="F4" s="398"/>
      <c r="G4" s="398"/>
      <c r="H4" s="398"/>
      <c r="I4" s="399" t="s">
        <v>27</v>
      </c>
    </row>
    <row r="5" spans="1:9">
      <c r="A5" s="395"/>
      <c r="B5" s="386"/>
      <c r="C5" s="386"/>
      <c r="D5" s="386" t="s">
        <v>28</v>
      </c>
      <c r="E5" s="386" t="s">
        <v>29</v>
      </c>
      <c r="F5" s="386" t="s">
        <v>30</v>
      </c>
      <c r="G5" s="386" t="s">
        <v>31</v>
      </c>
      <c r="H5" s="388" t="s">
        <v>32</v>
      </c>
      <c r="I5" s="400"/>
    </row>
    <row r="6" spans="1:9" ht="21.75" customHeight="1" thickBot="1">
      <c r="A6" s="396"/>
      <c r="B6" s="387"/>
      <c r="C6" s="387"/>
      <c r="D6" s="387"/>
      <c r="E6" s="387"/>
      <c r="F6" s="387"/>
      <c r="G6" s="387"/>
      <c r="H6" s="389"/>
      <c r="I6" s="401"/>
    </row>
    <row r="7" spans="1:9" ht="16.8" thickBot="1">
      <c r="A7" s="6">
        <v>1</v>
      </c>
      <c r="B7" s="7">
        <v>2</v>
      </c>
      <c r="C7" s="8">
        <v>3</v>
      </c>
      <c r="D7" s="7">
        <v>4</v>
      </c>
      <c r="E7" s="7">
        <v>5</v>
      </c>
      <c r="F7" s="7">
        <v>6</v>
      </c>
      <c r="G7" s="7">
        <v>7</v>
      </c>
      <c r="H7" s="9">
        <v>8</v>
      </c>
      <c r="I7" s="10">
        <v>9</v>
      </c>
    </row>
    <row r="8" spans="1:9" ht="33" thickBot="1">
      <c r="A8" s="11">
        <v>1</v>
      </c>
      <c r="B8" s="12" t="s">
        <v>138</v>
      </c>
      <c r="C8" s="13" t="s">
        <v>142</v>
      </c>
      <c r="D8" s="14">
        <f>'5-6'!M157</f>
        <v>0</v>
      </c>
      <c r="E8" s="15"/>
      <c r="F8" s="15"/>
      <c r="G8" s="16"/>
      <c r="H8" s="15">
        <f t="shared" ref="H8" si="0">D8+E8+F8+G8</f>
        <v>0</v>
      </c>
      <c r="I8" s="194"/>
    </row>
    <row r="9" spans="1:9" ht="16.8" thickBot="1">
      <c r="A9" s="6"/>
      <c r="B9" s="17"/>
      <c r="C9" s="18" t="s">
        <v>33</v>
      </c>
      <c r="D9" s="19">
        <f>SUM(D8:D8)</f>
        <v>0</v>
      </c>
      <c r="E9" s="20">
        <f>SUM(E8:E8)</f>
        <v>0</v>
      </c>
      <c r="F9" s="20">
        <f>SUM(F8:F8)</f>
        <v>0</v>
      </c>
      <c r="G9" s="21"/>
      <c r="H9" s="20">
        <f>SUM(H8:H8)</f>
        <v>0</v>
      </c>
      <c r="I9" s="22"/>
    </row>
    <row r="12" spans="1:9">
      <c r="A12" s="56"/>
      <c r="B12" s="56"/>
      <c r="C12" s="57"/>
      <c r="D12" s="58"/>
      <c r="E12" s="58"/>
      <c r="F12" s="59"/>
      <c r="G12" s="390"/>
      <c r="H12" s="390"/>
      <c r="I12" s="60"/>
    </row>
  </sheetData>
  <mergeCells count="14">
    <mergeCell ref="F5:F6"/>
    <mergeCell ref="G5:G6"/>
    <mergeCell ref="H5:H6"/>
    <mergeCell ref="G12:H12"/>
    <mergeCell ref="A1:I1"/>
    <mergeCell ref="A2:I2"/>
    <mergeCell ref="F3:I3"/>
    <mergeCell ref="A4:A6"/>
    <mergeCell ref="B4:B6"/>
    <mergeCell ref="C4:C6"/>
    <mergeCell ref="D4:H4"/>
    <mergeCell ref="I4:I6"/>
    <mergeCell ref="D5:D6"/>
    <mergeCell ref="E5:E6"/>
  </mergeCells>
  <pageMargins left="0.7" right="0.7" top="0.75" bottom="0.75" header="0.3" footer="0.3"/>
  <pageSetup paperSize="9" scale="7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tabSelected="1" zoomScaleNormal="100" zoomScaleSheetLayoutView="115" workbookViewId="0">
      <pane ySplit="5" topLeftCell="A6" activePane="bottomLeft" state="frozen"/>
      <selection pane="bottomLeft" activeCell="K8" sqref="K8:K157"/>
    </sheetView>
  </sheetViews>
  <sheetFormatPr defaultRowHeight="13.8"/>
  <cols>
    <col min="1" max="1" width="4.88671875" style="291" customWidth="1"/>
    <col min="2" max="2" width="8.88671875" style="128" bestFit="1" customWidth="1"/>
    <col min="3" max="3" width="38.6640625" style="128" customWidth="1"/>
    <col min="4" max="4" width="9" style="128" bestFit="1" customWidth="1"/>
    <col min="5" max="5" width="8.88671875" style="128" customWidth="1"/>
    <col min="6" max="6" width="9.44140625" style="128" customWidth="1"/>
    <col min="7" max="7" width="9.109375" style="185" bestFit="1" customWidth="1"/>
    <col min="8" max="8" width="8.5546875" style="128" bestFit="1" customWidth="1"/>
    <col min="9" max="11" width="9.44140625" style="128" bestFit="1" customWidth="1"/>
    <col min="12" max="12" width="8.44140625" style="128" bestFit="1" customWidth="1"/>
    <col min="13" max="13" width="9" style="128" bestFit="1" customWidth="1"/>
    <col min="14" max="14" width="9.109375" style="128"/>
    <col min="15" max="15" width="4" style="128" bestFit="1" customWidth="1"/>
    <col min="16" max="16" width="7.109375" style="128" customWidth="1"/>
    <col min="17" max="17" width="36.6640625" style="128" customWidth="1"/>
    <col min="18" max="18" width="8.44140625" style="128" bestFit="1" customWidth="1"/>
    <col min="19" max="19" width="10.33203125" style="128" customWidth="1"/>
    <col min="20" max="20" width="9.5546875" style="128" bestFit="1" customWidth="1"/>
    <col min="21" max="21" width="9.6640625" style="128" bestFit="1" customWidth="1"/>
    <col min="22" max="22" width="13.109375" style="128" customWidth="1"/>
    <col min="23" max="23" width="7.33203125" style="128" customWidth="1"/>
    <col min="24" max="24" width="10.5546875" style="128" bestFit="1" customWidth="1"/>
    <col min="25" max="25" width="8" style="128" customWidth="1"/>
    <col min="26" max="26" width="9.44140625" style="128" customWidth="1"/>
    <col min="27" max="27" width="13.88671875" style="128" bestFit="1" customWidth="1"/>
    <col min="28" max="28" width="11.5546875" style="128" customWidth="1"/>
    <col min="29" max="29" width="10.6640625" style="128" customWidth="1"/>
    <col min="30" max="256" width="9.109375" style="128"/>
    <col min="257" max="257" width="4.88671875" style="128" customWidth="1"/>
    <col min="258" max="258" width="38.6640625" style="128" customWidth="1"/>
    <col min="259" max="259" width="8.44140625" style="128" bestFit="1" customWidth="1"/>
    <col min="260" max="260" width="9" style="128" bestFit="1" customWidth="1"/>
    <col min="261" max="262" width="8" style="128" customWidth="1"/>
    <col min="263" max="263" width="7.6640625" style="128" customWidth="1"/>
    <col min="264" max="264" width="8.5546875" style="128" bestFit="1" customWidth="1"/>
    <col min="265" max="265" width="7.88671875" style="128" bestFit="1" customWidth="1"/>
    <col min="266" max="266" width="8.5546875" style="128" bestFit="1" customWidth="1"/>
    <col min="267" max="267" width="7.88671875" style="128" bestFit="1" customWidth="1"/>
    <col min="268" max="268" width="7.5546875" style="128" bestFit="1" customWidth="1"/>
    <col min="269" max="269" width="8.5546875" style="128" bestFit="1" customWidth="1"/>
    <col min="270" max="512" width="9.109375" style="128"/>
    <col min="513" max="513" width="4.88671875" style="128" customWidth="1"/>
    <col min="514" max="514" width="38.6640625" style="128" customWidth="1"/>
    <col min="515" max="515" width="8.44140625" style="128" bestFit="1" customWidth="1"/>
    <col min="516" max="516" width="9" style="128" bestFit="1" customWidth="1"/>
    <col min="517" max="518" width="8" style="128" customWidth="1"/>
    <col min="519" max="519" width="7.6640625" style="128" customWidth="1"/>
    <col min="520" max="520" width="8.5546875" style="128" bestFit="1" customWidth="1"/>
    <col min="521" max="521" width="7.88671875" style="128" bestFit="1" customWidth="1"/>
    <col min="522" max="522" width="8.5546875" style="128" bestFit="1" customWidth="1"/>
    <col min="523" max="523" width="7.88671875" style="128" bestFit="1" customWidth="1"/>
    <col min="524" max="524" width="7.5546875" style="128" bestFit="1" customWidth="1"/>
    <col min="525" max="525" width="8.5546875" style="128" bestFit="1" customWidth="1"/>
    <col min="526" max="768" width="9.109375" style="128"/>
    <col min="769" max="769" width="4.88671875" style="128" customWidth="1"/>
    <col min="770" max="770" width="38.6640625" style="128" customWidth="1"/>
    <col min="771" max="771" width="8.44140625" style="128" bestFit="1" customWidth="1"/>
    <col min="772" max="772" width="9" style="128" bestFit="1" customWidth="1"/>
    <col min="773" max="774" width="8" style="128" customWidth="1"/>
    <col min="775" max="775" width="7.6640625" style="128" customWidth="1"/>
    <col min="776" max="776" width="8.5546875" style="128" bestFit="1" customWidth="1"/>
    <col min="777" max="777" width="7.88671875" style="128" bestFit="1" customWidth="1"/>
    <col min="778" max="778" width="8.5546875" style="128" bestFit="1" customWidth="1"/>
    <col min="779" max="779" width="7.88671875" style="128" bestFit="1" customWidth="1"/>
    <col min="780" max="780" width="7.5546875" style="128" bestFit="1" customWidth="1"/>
    <col min="781" max="781" width="8.5546875" style="128" bestFit="1" customWidth="1"/>
    <col min="782" max="1024" width="9.109375" style="128"/>
    <col min="1025" max="1025" width="4.88671875" style="128" customWidth="1"/>
    <col min="1026" max="1026" width="38.6640625" style="128" customWidth="1"/>
    <col min="1027" max="1027" width="8.44140625" style="128" bestFit="1" customWidth="1"/>
    <col min="1028" max="1028" width="9" style="128" bestFit="1" customWidth="1"/>
    <col min="1029" max="1030" width="8" style="128" customWidth="1"/>
    <col min="1031" max="1031" width="7.6640625" style="128" customWidth="1"/>
    <col min="1032" max="1032" width="8.5546875" style="128" bestFit="1" customWidth="1"/>
    <col min="1033" max="1033" width="7.88671875" style="128" bestFit="1" customWidth="1"/>
    <col min="1034" max="1034" width="8.5546875" style="128" bestFit="1" customWidth="1"/>
    <col min="1035" max="1035" width="7.88671875" style="128" bestFit="1" customWidth="1"/>
    <col min="1036" max="1036" width="7.5546875" style="128" bestFit="1" customWidth="1"/>
    <col min="1037" max="1037" width="8.5546875" style="128" bestFit="1" customWidth="1"/>
    <col min="1038" max="1280" width="9.109375" style="128"/>
    <col min="1281" max="1281" width="4.88671875" style="128" customWidth="1"/>
    <col min="1282" max="1282" width="38.6640625" style="128" customWidth="1"/>
    <col min="1283" max="1283" width="8.44140625" style="128" bestFit="1" customWidth="1"/>
    <col min="1284" max="1284" width="9" style="128" bestFit="1" customWidth="1"/>
    <col min="1285" max="1286" width="8" style="128" customWidth="1"/>
    <col min="1287" max="1287" width="7.6640625" style="128" customWidth="1"/>
    <col min="1288" max="1288" width="8.5546875" style="128" bestFit="1" customWidth="1"/>
    <col min="1289" max="1289" width="7.88671875" style="128" bestFit="1" customWidth="1"/>
    <col min="1290" max="1290" width="8.5546875" style="128" bestFit="1" customWidth="1"/>
    <col min="1291" max="1291" width="7.88671875" style="128" bestFit="1" customWidth="1"/>
    <col min="1292" max="1292" width="7.5546875" style="128" bestFit="1" customWidth="1"/>
    <col min="1293" max="1293" width="8.5546875" style="128" bestFit="1" customWidth="1"/>
    <col min="1294" max="1536" width="9.109375" style="128"/>
    <col min="1537" max="1537" width="4.88671875" style="128" customWidth="1"/>
    <col min="1538" max="1538" width="38.6640625" style="128" customWidth="1"/>
    <col min="1539" max="1539" width="8.44140625" style="128" bestFit="1" customWidth="1"/>
    <col min="1540" max="1540" width="9" style="128" bestFit="1" customWidth="1"/>
    <col min="1541" max="1542" width="8" style="128" customWidth="1"/>
    <col min="1543" max="1543" width="7.6640625" style="128" customWidth="1"/>
    <col min="1544" max="1544" width="8.5546875" style="128" bestFit="1" customWidth="1"/>
    <col min="1545" max="1545" width="7.88671875" style="128" bestFit="1" customWidth="1"/>
    <col min="1546" max="1546" width="8.5546875" style="128" bestFit="1" customWidth="1"/>
    <col min="1547" max="1547" width="7.88671875" style="128" bestFit="1" customWidth="1"/>
    <col min="1548" max="1548" width="7.5546875" style="128" bestFit="1" customWidth="1"/>
    <col min="1549" max="1549" width="8.5546875" style="128" bestFit="1" customWidth="1"/>
    <col min="1550" max="1792" width="9.109375" style="128"/>
    <col min="1793" max="1793" width="4.88671875" style="128" customWidth="1"/>
    <col min="1794" max="1794" width="38.6640625" style="128" customWidth="1"/>
    <col min="1795" max="1795" width="8.44140625" style="128" bestFit="1" customWidth="1"/>
    <col min="1796" max="1796" width="9" style="128" bestFit="1" customWidth="1"/>
    <col min="1797" max="1798" width="8" style="128" customWidth="1"/>
    <col min="1799" max="1799" width="7.6640625" style="128" customWidth="1"/>
    <col min="1800" max="1800" width="8.5546875" style="128" bestFit="1" customWidth="1"/>
    <col min="1801" max="1801" width="7.88671875" style="128" bestFit="1" customWidth="1"/>
    <col min="1802" max="1802" width="8.5546875" style="128" bestFit="1" customWidth="1"/>
    <col min="1803" max="1803" width="7.88671875" style="128" bestFit="1" customWidth="1"/>
    <col min="1804" max="1804" width="7.5546875" style="128" bestFit="1" customWidth="1"/>
    <col min="1805" max="1805" width="8.5546875" style="128" bestFit="1" customWidth="1"/>
    <col min="1806" max="2048" width="9.109375" style="128"/>
    <col min="2049" max="2049" width="4.88671875" style="128" customWidth="1"/>
    <col min="2050" max="2050" width="38.6640625" style="128" customWidth="1"/>
    <col min="2051" max="2051" width="8.44140625" style="128" bestFit="1" customWidth="1"/>
    <col min="2052" max="2052" width="9" style="128" bestFit="1" customWidth="1"/>
    <col min="2053" max="2054" width="8" style="128" customWidth="1"/>
    <col min="2055" max="2055" width="7.6640625" style="128" customWidth="1"/>
    <col min="2056" max="2056" width="8.5546875" style="128" bestFit="1" customWidth="1"/>
    <col min="2057" max="2057" width="7.88671875" style="128" bestFit="1" customWidth="1"/>
    <col min="2058" max="2058" width="8.5546875" style="128" bestFit="1" customWidth="1"/>
    <col min="2059" max="2059" width="7.88671875" style="128" bestFit="1" customWidth="1"/>
    <col min="2060" max="2060" width="7.5546875" style="128" bestFit="1" customWidth="1"/>
    <col min="2061" max="2061" width="8.5546875" style="128" bestFit="1" customWidth="1"/>
    <col min="2062" max="2304" width="9.109375" style="128"/>
    <col min="2305" max="2305" width="4.88671875" style="128" customWidth="1"/>
    <col min="2306" max="2306" width="38.6640625" style="128" customWidth="1"/>
    <col min="2307" max="2307" width="8.44140625" style="128" bestFit="1" customWidth="1"/>
    <col min="2308" max="2308" width="9" style="128" bestFit="1" customWidth="1"/>
    <col min="2309" max="2310" width="8" style="128" customWidth="1"/>
    <col min="2311" max="2311" width="7.6640625" style="128" customWidth="1"/>
    <col min="2312" max="2312" width="8.5546875" style="128" bestFit="1" customWidth="1"/>
    <col min="2313" max="2313" width="7.88671875" style="128" bestFit="1" customWidth="1"/>
    <col min="2314" max="2314" width="8.5546875" style="128" bestFit="1" customWidth="1"/>
    <col min="2315" max="2315" width="7.88671875" style="128" bestFit="1" customWidth="1"/>
    <col min="2316" max="2316" width="7.5546875" style="128" bestFit="1" customWidth="1"/>
    <col min="2317" max="2317" width="8.5546875" style="128" bestFit="1" customWidth="1"/>
    <col min="2318" max="2560" width="9.109375" style="128"/>
    <col min="2561" max="2561" width="4.88671875" style="128" customWidth="1"/>
    <col min="2562" max="2562" width="38.6640625" style="128" customWidth="1"/>
    <col min="2563" max="2563" width="8.44140625" style="128" bestFit="1" customWidth="1"/>
    <col min="2564" max="2564" width="9" style="128" bestFit="1" customWidth="1"/>
    <col min="2565" max="2566" width="8" style="128" customWidth="1"/>
    <col min="2567" max="2567" width="7.6640625" style="128" customWidth="1"/>
    <col min="2568" max="2568" width="8.5546875" style="128" bestFit="1" customWidth="1"/>
    <col min="2569" max="2569" width="7.88671875" style="128" bestFit="1" customWidth="1"/>
    <col min="2570" max="2570" width="8.5546875" style="128" bestFit="1" customWidth="1"/>
    <col min="2571" max="2571" width="7.88671875" style="128" bestFit="1" customWidth="1"/>
    <col min="2572" max="2572" width="7.5546875" style="128" bestFit="1" customWidth="1"/>
    <col min="2573" max="2573" width="8.5546875" style="128" bestFit="1" customWidth="1"/>
    <col min="2574" max="2816" width="9.109375" style="128"/>
    <col min="2817" max="2817" width="4.88671875" style="128" customWidth="1"/>
    <col min="2818" max="2818" width="38.6640625" style="128" customWidth="1"/>
    <col min="2819" max="2819" width="8.44140625" style="128" bestFit="1" customWidth="1"/>
    <col min="2820" max="2820" width="9" style="128" bestFit="1" customWidth="1"/>
    <col min="2821" max="2822" width="8" style="128" customWidth="1"/>
    <col min="2823" max="2823" width="7.6640625" style="128" customWidth="1"/>
    <col min="2824" max="2824" width="8.5546875" style="128" bestFit="1" customWidth="1"/>
    <col min="2825" max="2825" width="7.88671875" style="128" bestFit="1" customWidth="1"/>
    <col min="2826" max="2826" width="8.5546875" style="128" bestFit="1" customWidth="1"/>
    <col min="2827" max="2827" width="7.88671875" style="128" bestFit="1" customWidth="1"/>
    <col min="2828" max="2828" width="7.5546875" style="128" bestFit="1" customWidth="1"/>
    <col min="2829" max="2829" width="8.5546875" style="128" bestFit="1" customWidth="1"/>
    <col min="2830" max="3072" width="9.109375" style="128"/>
    <col min="3073" max="3073" width="4.88671875" style="128" customWidth="1"/>
    <col min="3074" max="3074" width="38.6640625" style="128" customWidth="1"/>
    <col min="3075" max="3075" width="8.44140625" style="128" bestFit="1" customWidth="1"/>
    <col min="3076" max="3076" width="9" style="128" bestFit="1" customWidth="1"/>
    <col min="3077" max="3078" width="8" style="128" customWidth="1"/>
    <col min="3079" max="3079" width="7.6640625" style="128" customWidth="1"/>
    <col min="3080" max="3080" width="8.5546875" style="128" bestFit="1" customWidth="1"/>
    <col min="3081" max="3081" width="7.88671875" style="128" bestFit="1" customWidth="1"/>
    <col min="3082" max="3082" width="8.5546875" style="128" bestFit="1" customWidth="1"/>
    <col min="3083" max="3083" width="7.88671875" style="128" bestFit="1" customWidth="1"/>
    <col min="3084" max="3084" width="7.5546875" style="128" bestFit="1" customWidth="1"/>
    <col min="3085" max="3085" width="8.5546875" style="128" bestFit="1" customWidth="1"/>
    <col min="3086" max="3328" width="9.109375" style="128"/>
    <col min="3329" max="3329" width="4.88671875" style="128" customWidth="1"/>
    <col min="3330" max="3330" width="38.6640625" style="128" customWidth="1"/>
    <col min="3331" max="3331" width="8.44140625" style="128" bestFit="1" customWidth="1"/>
    <col min="3332" max="3332" width="9" style="128" bestFit="1" customWidth="1"/>
    <col min="3333" max="3334" width="8" style="128" customWidth="1"/>
    <col min="3335" max="3335" width="7.6640625" style="128" customWidth="1"/>
    <col min="3336" max="3336" width="8.5546875" style="128" bestFit="1" customWidth="1"/>
    <col min="3337" max="3337" width="7.88671875" style="128" bestFit="1" customWidth="1"/>
    <col min="3338" max="3338" width="8.5546875" style="128" bestFit="1" customWidth="1"/>
    <col min="3339" max="3339" width="7.88671875" style="128" bestFit="1" customWidth="1"/>
    <col min="3340" max="3340" width="7.5546875" style="128" bestFit="1" customWidth="1"/>
    <col min="3341" max="3341" width="8.5546875" style="128" bestFit="1" customWidth="1"/>
    <col min="3342" max="3584" width="9.109375" style="128"/>
    <col min="3585" max="3585" width="4.88671875" style="128" customWidth="1"/>
    <col min="3586" max="3586" width="38.6640625" style="128" customWidth="1"/>
    <col min="3587" max="3587" width="8.44140625" style="128" bestFit="1" customWidth="1"/>
    <col min="3588" max="3588" width="9" style="128" bestFit="1" customWidth="1"/>
    <col min="3589" max="3590" width="8" style="128" customWidth="1"/>
    <col min="3591" max="3591" width="7.6640625" style="128" customWidth="1"/>
    <col min="3592" max="3592" width="8.5546875" style="128" bestFit="1" customWidth="1"/>
    <col min="3593" max="3593" width="7.88671875" style="128" bestFit="1" customWidth="1"/>
    <col min="3594" max="3594" width="8.5546875" style="128" bestFit="1" customWidth="1"/>
    <col min="3595" max="3595" width="7.88671875" style="128" bestFit="1" customWidth="1"/>
    <col min="3596" max="3596" width="7.5546875" style="128" bestFit="1" customWidth="1"/>
    <col min="3597" max="3597" width="8.5546875" style="128" bestFit="1" customWidth="1"/>
    <col min="3598" max="3840" width="9.109375" style="128"/>
    <col min="3841" max="3841" width="4.88671875" style="128" customWidth="1"/>
    <col min="3842" max="3842" width="38.6640625" style="128" customWidth="1"/>
    <col min="3843" max="3843" width="8.44140625" style="128" bestFit="1" customWidth="1"/>
    <col min="3844" max="3844" width="9" style="128" bestFit="1" customWidth="1"/>
    <col min="3845" max="3846" width="8" style="128" customWidth="1"/>
    <col min="3847" max="3847" width="7.6640625" style="128" customWidth="1"/>
    <col min="3848" max="3848" width="8.5546875" style="128" bestFit="1" customWidth="1"/>
    <col min="3849" max="3849" width="7.88671875" style="128" bestFit="1" customWidth="1"/>
    <col min="3850" max="3850" width="8.5546875" style="128" bestFit="1" customWidth="1"/>
    <col min="3851" max="3851" width="7.88671875" style="128" bestFit="1" customWidth="1"/>
    <col min="3852" max="3852" width="7.5546875" style="128" bestFit="1" customWidth="1"/>
    <col min="3853" max="3853" width="8.5546875" style="128" bestFit="1" customWidth="1"/>
    <col min="3854" max="4096" width="9.109375" style="128"/>
    <col min="4097" max="4097" width="4.88671875" style="128" customWidth="1"/>
    <col min="4098" max="4098" width="38.6640625" style="128" customWidth="1"/>
    <col min="4099" max="4099" width="8.44140625" style="128" bestFit="1" customWidth="1"/>
    <col min="4100" max="4100" width="9" style="128" bestFit="1" customWidth="1"/>
    <col min="4101" max="4102" width="8" style="128" customWidth="1"/>
    <col min="4103" max="4103" width="7.6640625" style="128" customWidth="1"/>
    <col min="4104" max="4104" width="8.5546875" style="128" bestFit="1" customWidth="1"/>
    <col min="4105" max="4105" width="7.88671875" style="128" bestFit="1" customWidth="1"/>
    <col min="4106" max="4106" width="8.5546875" style="128" bestFit="1" customWidth="1"/>
    <col min="4107" max="4107" width="7.88671875" style="128" bestFit="1" customWidth="1"/>
    <col min="4108" max="4108" width="7.5546875" style="128" bestFit="1" customWidth="1"/>
    <col min="4109" max="4109" width="8.5546875" style="128" bestFit="1" customWidth="1"/>
    <col min="4110" max="4352" width="9.109375" style="128"/>
    <col min="4353" max="4353" width="4.88671875" style="128" customWidth="1"/>
    <col min="4354" max="4354" width="38.6640625" style="128" customWidth="1"/>
    <col min="4355" max="4355" width="8.44140625" style="128" bestFit="1" customWidth="1"/>
    <col min="4356" max="4356" width="9" style="128" bestFit="1" customWidth="1"/>
    <col min="4357" max="4358" width="8" style="128" customWidth="1"/>
    <col min="4359" max="4359" width="7.6640625" style="128" customWidth="1"/>
    <col min="4360" max="4360" width="8.5546875" style="128" bestFit="1" customWidth="1"/>
    <col min="4361" max="4361" width="7.88671875" style="128" bestFit="1" customWidth="1"/>
    <col min="4362" max="4362" width="8.5546875" style="128" bestFit="1" customWidth="1"/>
    <col min="4363" max="4363" width="7.88671875" style="128" bestFit="1" customWidth="1"/>
    <col min="4364" max="4364" width="7.5546875" style="128" bestFit="1" customWidth="1"/>
    <col min="4365" max="4365" width="8.5546875" style="128" bestFit="1" customWidth="1"/>
    <col min="4366" max="4608" width="9.109375" style="128"/>
    <col min="4609" max="4609" width="4.88671875" style="128" customWidth="1"/>
    <col min="4610" max="4610" width="38.6640625" style="128" customWidth="1"/>
    <col min="4611" max="4611" width="8.44140625" style="128" bestFit="1" customWidth="1"/>
    <col min="4612" max="4612" width="9" style="128" bestFit="1" customWidth="1"/>
    <col min="4613" max="4614" width="8" style="128" customWidth="1"/>
    <col min="4615" max="4615" width="7.6640625" style="128" customWidth="1"/>
    <col min="4616" max="4616" width="8.5546875" style="128" bestFit="1" customWidth="1"/>
    <col min="4617" max="4617" width="7.88671875" style="128" bestFit="1" customWidth="1"/>
    <col min="4618" max="4618" width="8.5546875" style="128" bestFit="1" customWidth="1"/>
    <col min="4619" max="4619" width="7.88671875" style="128" bestFit="1" customWidth="1"/>
    <col min="4620" max="4620" width="7.5546875" style="128" bestFit="1" customWidth="1"/>
    <col min="4621" max="4621" width="8.5546875" style="128" bestFit="1" customWidth="1"/>
    <col min="4622" max="4864" width="9.109375" style="128"/>
    <col min="4865" max="4865" width="4.88671875" style="128" customWidth="1"/>
    <col min="4866" max="4866" width="38.6640625" style="128" customWidth="1"/>
    <col min="4867" max="4867" width="8.44140625" style="128" bestFit="1" customWidth="1"/>
    <col min="4868" max="4868" width="9" style="128" bestFit="1" customWidth="1"/>
    <col min="4869" max="4870" width="8" style="128" customWidth="1"/>
    <col min="4871" max="4871" width="7.6640625" style="128" customWidth="1"/>
    <col min="4872" max="4872" width="8.5546875" style="128" bestFit="1" customWidth="1"/>
    <col min="4873" max="4873" width="7.88671875" style="128" bestFit="1" customWidth="1"/>
    <col min="4874" max="4874" width="8.5546875" style="128" bestFit="1" customWidth="1"/>
    <col min="4875" max="4875" width="7.88671875" style="128" bestFit="1" customWidth="1"/>
    <col min="4876" max="4876" width="7.5546875" style="128" bestFit="1" customWidth="1"/>
    <col min="4877" max="4877" width="8.5546875" style="128" bestFit="1" customWidth="1"/>
    <col min="4878" max="5120" width="9.109375" style="128"/>
    <col min="5121" max="5121" width="4.88671875" style="128" customWidth="1"/>
    <col min="5122" max="5122" width="38.6640625" style="128" customWidth="1"/>
    <col min="5123" max="5123" width="8.44140625" style="128" bestFit="1" customWidth="1"/>
    <col min="5124" max="5124" width="9" style="128" bestFit="1" customWidth="1"/>
    <col min="5125" max="5126" width="8" style="128" customWidth="1"/>
    <col min="5127" max="5127" width="7.6640625" style="128" customWidth="1"/>
    <col min="5128" max="5128" width="8.5546875" style="128" bestFit="1" customWidth="1"/>
    <col min="5129" max="5129" width="7.88671875" style="128" bestFit="1" customWidth="1"/>
    <col min="5130" max="5130" width="8.5546875" style="128" bestFit="1" customWidth="1"/>
    <col min="5131" max="5131" width="7.88671875" style="128" bestFit="1" customWidth="1"/>
    <col min="5132" max="5132" width="7.5546875" style="128" bestFit="1" customWidth="1"/>
    <col min="5133" max="5133" width="8.5546875" style="128" bestFit="1" customWidth="1"/>
    <col min="5134" max="5376" width="9.109375" style="128"/>
    <col min="5377" max="5377" width="4.88671875" style="128" customWidth="1"/>
    <col min="5378" max="5378" width="38.6640625" style="128" customWidth="1"/>
    <col min="5379" max="5379" width="8.44140625" style="128" bestFit="1" customWidth="1"/>
    <col min="5380" max="5380" width="9" style="128" bestFit="1" customWidth="1"/>
    <col min="5381" max="5382" width="8" style="128" customWidth="1"/>
    <col min="5383" max="5383" width="7.6640625" style="128" customWidth="1"/>
    <col min="5384" max="5384" width="8.5546875" style="128" bestFit="1" customWidth="1"/>
    <col min="5385" max="5385" width="7.88671875" style="128" bestFit="1" customWidth="1"/>
    <col min="5386" max="5386" width="8.5546875" style="128" bestFit="1" customWidth="1"/>
    <col min="5387" max="5387" width="7.88671875" style="128" bestFit="1" customWidth="1"/>
    <col min="5388" max="5388" width="7.5546875" style="128" bestFit="1" customWidth="1"/>
    <col min="5389" max="5389" width="8.5546875" style="128" bestFit="1" customWidth="1"/>
    <col min="5390" max="5632" width="9.109375" style="128"/>
    <col min="5633" max="5633" width="4.88671875" style="128" customWidth="1"/>
    <col min="5634" max="5634" width="38.6640625" style="128" customWidth="1"/>
    <col min="5635" max="5635" width="8.44140625" style="128" bestFit="1" customWidth="1"/>
    <col min="5636" max="5636" width="9" style="128" bestFit="1" customWidth="1"/>
    <col min="5637" max="5638" width="8" style="128" customWidth="1"/>
    <col min="5639" max="5639" width="7.6640625" style="128" customWidth="1"/>
    <col min="5640" max="5640" width="8.5546875" style="128" bestFit="1" customWidth="1"/>
    <col min="5641" max="5641" width="7.88671875" style="128" bestFit="1" customWidth="1"/>
    <col min="5642" max="5642" width="8.5546875" style="128" bestFit="1" customWidth="1"/>
    <col min="5643" max="5643" width="7.88671875" style="128" bestFit="1" customWidth="1"/>
    <col min="5644" max="5644" width="7.5546875" style="128" bestFit="1" customWidth="1"/>
    <col min="5645" max="5645" width="8.5546875" style="128" bestFit="1" customWidth="1"/>
    <col min="5646" max="5888" width="9.109375" style="128"/>
    <col min="5889" max="5889" width="4.88671875" style="128" customWidth="1"/>
    <col min="5890" max="5890" width="38.6640625" style="128" customWidth="1"/>
    <col min="5891" max="5891" width="8.44140625" style="128" bestFit="1" customWidth="1"/>
    <col min="5892" max="5892" width="9" style="128" bestFit="1" customWidth="1"/>
    <col min="5893" max="5894" width="8" style="128" customWidth="1"/>
    <col min="5895" max="5895" width="7.6640625" style="128" customWidth="1"/>
    <col min="5896" max="5896" width="8.5546875" style="128" bestFit="1" customWidth="1"/>
    <col min="5897" max="5897" width="7.88671875" style="128" bestFit="1" customWidth="1"/>
    <col min="5898" max="5898" width="8.5546875" style="128" bestFit="1" customWidth="1"/>
    <col min="5899" max="5899" width="7.88671875" style="128" bestFit="1" customWidth="1"/>
    <col min="5900" max="5900" width="7.5546875" style="128" bestFit="1" customWidth="1"/>
    <col min="5901" max="5901" width="8.5546875" style="128" bestFit="1" customWidth="1"/>
    <col min="5902" max="6144" width="9.109375" style="128"/>
    <col min="6145" max="6145" width="4.88671875" style="128" customWidth="1"/>
    <col min="6146" max="6146" width="38.6640625" style="128" customWidth="1"/>
    <col min="6147" max="6147" width="8.44140625" style="128" bestFit="1" customWidth="1"/>
    <col min="6148" max="6148" width="9" style="128" bestFit="1" customWidth="1"/>
    <col min="6149" max="6150" width="8" style="128" customWidth="1"/>
    <col min="6151" max="6151" width="7.6640625" style="128" customWidth="1"/>
    <col min="6152" max="6152" width="8.5546875" style="128" bestFit="1" customWidth="1"/>
    <col min="6153" max="6153" width="7.88671875" style="128" bestFit="1" customWidth="1"/>
    <col min="6154" max="6154" width="8.5546875" style="128" bestFit="1" customWidth="1"/>
    <col min="6155" max="6155" width="7.88671875" style="128" bestFit="1" customWidth="1"/>
    <col min="6156" max="6156" width="7.5546875" style="128" bestFit="1" customWidth="1"/>
    <col min="6157" max="6157" width="8.5546875" style="128" bestFit="1" customWidth="1"/>
    <col min="6158" max="6400" width="9.109375" style="128"/>
    <col min="6401" max="6401" width="4.88671875" style="128" customWidth="1"/>
    <col min="6402" max="6402" width="38.6640625" style="128" customWidth="1"/>
    <col min="6403" max="6403" width="8.44140625" style="128" bestFit="1" customWidth="1"/>
    <col min="6404" max="6404" width="9" style="128" bestFit="1" customWidth="1"/>
    <col min="6405" max="6406" width="8" style="128" customWidth="1"/>
    <col min="6407" max="6407" width="7.6640625" style="128" customWidth="1"/>
    <col min="6408" max="6408" width="8.5546875" style="128" bestFit="1" customWidth="1"/>
    <col min="6409" max="6409" width="7.88671875" style="128" bestFit="1" customWidth="1"/>
    <col min="6410" max="6410" width="8.5546875" style="128" bestFit="1" customWidth="1"/>
    <col min="6411" max="6411" width="7.88671875" style="128" bestFit="1" customWidth="1"/>
    <col min="6412" max="6412" width="7.5546875" style="128" bestFit="1" customWidth="1"/>
    <col min="6413" max="6413" width="8.5546875" style="128" bestFit="1" customWidth="1"/>
    <col min="6414" max="6656" width="9.109375" style="128"/>
    <col min="6657" max="6657" width="4.88671875" style="128" customWidth="1"/>
    <col min="6658" max="6658" width="38.6640625" style="128" customWidth="1"/>
    <col min="6659" max="6659" width="8.44140625" style="128" bestFit="1" customWidth="1"/>
    <col min="6660" max="6660" width="9" style="128" bestFit="1" customWidth="1"/>
    <col min="6661" max="6662" width="8" style="128" customWidth="1"/>
    <col min="6663" max="6663" width="7.6640625" style="128" customWidth="1"/>
    <col min="6664" max="6664" width="8.5546875" style="128" bestFit="1" customWidth="1"/>
    <col min="6665" max="6665" width="7.88671875" style="128" bestFit="1" customWidth="1"/>
    <col min="6666" max="6666" width="8.5546875" style="128" bestFit="1" customWidth="1"/>
    <col min="6667" max="6667" width="7.88671875" style="128" bestFit="1" customWidth="1"/>
    <col min="6668" max="6668" width="7.5546875" style="128" bestFit="1" customWidth="1"/>
    <col min="6669" max="6669" width="8.5546875" style="128" bestFit="1" customWidth="1"/>
    <col min="6670" max="6912" width="9.109375" style="128"/>
    <col min="6913" max="6913" width="4.88671875" style="128" customWidth="1"/>
    <col min="6914" max="6914" width="38.6640625" style="128" customWidth="1"/>
    <col min="6915" max="6915" width="8.44140625" style="128" bestFit="1" customWidth="1"/>
    <col min="6916" max="6916" width="9" style="128" bestFit="1" customWidth="1"/>
    <col min="6917" max="6918" width="8" style="128" customWidth="1"/>
    <col min="6919" max="6919" width="7.6640625" style="128" customWidth="1"/>
    <col min="6920" max="6920" width="8.5546875" style="128" bestFit="1" customWidth="1"/>
    <col min="6921" max="6921" width="7.88671875" style="128" bestFit="1" customWidth="1"/>
    <col min="6922" max="6922" width="8.5546875" style="128" bestFit="1" customWidth="1"/>
    <col min="6923" max="6923" width="7.88671875" style="128" bestFit="1" customWidth="1"/>
    <col min="6924" max="6924" width="7.5546875" style="128" bestFit="1" customWidth="1"/>
    <col min="6925" max="6925" width="8.5546875" style="128" bestFit="1" customWidth="1"/>
    <col min="6926" max="7168" width="9.109375" style="128"/>
    <col min="7169" max="7169" width="4.88671875" style="128" customWidth="1"/>
    <col min="7170" max="7170" width="38.6640625" style="128" customWidth="1"/>
    <col min="7171" max="7171" width="8.44140625" style="128" bestFit="1" customWidth="1"/>
    <col min="7172" max="7172" width="9" style="128" bestFit="1" customWidth="1"/>
    <col min="7173" max="7174" width="8" style="128" customWidth="1"/>
    <col min="7175" max="7175" width="7.6640625" style="128" customWidth="1"/>
    <col min="7176" max="7176" width="8.5546875" style="128" bestFit="1" customWidth="1"/>
    <col min="7177" max="7177" width="7.88671875" style="128" bestFit="1" customWidth="1"/>
    <col min="7178" max="7178" width="8.5546875" style="128" bestFit="1" customWidth="1"/>
    <col min="7179" max="7179" width="7.88671875" style="128" bestFit="1" customWidth="1"/>
    <col min="7180" max="7180" width="7.5546875" style="128" bestFit="1" customWidth="1"/>
    <col min="7181" max="7181" width="8.5546875" style="128" bestFit="1" customWidth="1"/>
    <col min="7182" max="7424" width="9.109375" style="128"/>
    <col min="7425" max="7425" width="4.88671875" style="128" customWidth="1"/>
    <col min="7426" max="7426" width="38.6640625" style="128" customWidth="1"/>
    <col min="7427" max="7427" width="8.44140625" style="128" bestFit="1" customWidth="1"/>
    <col min="7428" max="7428" width="9" style="128" bestFit="1" customWidth="1"/>
    <col min="7429" max="7430" width="8" style="128" customWidth="1"/>
    <col min="7431" max="7431" width="7.6640625" style="128" customWidth="1"/>
    <col min="7432" max="7432" width="8.5546875" style="128" bestFit="1" customWidth="1"/>
    <col min="7433" max="7433" width="7.88671875" style="128" bestFit="1" customWidth="1"/>
    <col min="7434" max="7434" width="8.5546875" style="128" bestFit="1" customWidth="1"/>
    <col min="7435" max="7435" width="7.88671875" style="128" bestFit="1" customWidth="1"/>
    <col min="7436" max="7436" width="7.5546875" style="128" bestFit="1" customWidth="1"/>
    <col min="7437" max="7437" width="8.5546875" style="128" bestFit="1" customWidth="1"/>
    <col min="7438" max="7680" width="9.109375" style="128"/>
    <col min="7681" max="7681" width="4.88671875" style="128" customWidth="1"/>
    <col min="7682" max="7682" width="38.6640625" style="128" customWidth="1"/>
    <col min="7683" max="7683" width="8.44140625" style="128" bestFit="1" customWidth="1"/>
    <col min="7684" max="7684" width="9" style="128" bestFit="1" customWidth="1"/>
    <col min="7685" max="7686" width="8" style="128" customWidth="1"/>
    <col min="7687" max="7687" width="7.6640625" style="128" customWidth="1"/>
    <col min="7688" max="7688" width="8.5546875" style="128" bestFit="1" customWidth="1"/>
    <col min="7689" max="7689" width="7.88671875" style="128" bestFit="1" customWidth="1"/>
    <col min="7690" max="7690" width="8.5546875" style="128" bestFit="1" customWidth="1"/>
    <col min="7691" max="7691" width="7.88671875" style="128" bestFit="1" customWidth="1"/>
    <col min="7692" max="7692" width="7.5546875" style="128" bestFit="1" customWidth="1"/>
    <col min="7693" max="7693" width="8.5546875" style="128" bestFit="1" customWidth="1"/>
    <col min="7694" max="7936" width="9.109375" style="128"/>
    <col min="7937" max="7937" width="4.88671875" style="128" customWidth="1"/>
    <col min="7938" max="7938" width="38.6640625" style="128" customWidth="1"/>
    <col min="7939" max="7939" width="8.44140625" style="128" bestFit="1" customWidth="1"/>
    <col min="7940" max="7940" width="9" style="128" bestFit="1" customWidth="1"/>
    <col min="7941" max="7942" width="8" style="128" customWidth="1"/>
    <col min="7943" max="7943" width="7.6640625" style="128" customWidth="1"/>
    <col min="7944" max="7944" width="8.5546875" style="128" bestFit="1" customWidth="1"/>
    <col min="7945" max="7945" width="7.88671875" style="128" bestFit="1" customWidth="1"/>
    <col min="7946" max="7946" width="8.5546875" style="128" bestFit="1" customWidth="1"/>
    <col min="7947" max="7947" width="7.88671875" style="128" bestFit="1" customWidth="1"/>
    <col min="7948" max="7948" width="7.5546875" style="128" bestFit="1" customWidth="1"/>
    <col min="7949" max="7949" width="8.5546875" style="128" bestFit="1" customWidth="1"/>
    <col min="7950" max="8192" width="9.109375" style="128"/>
    <col min="8193" max="8193" width="4.88671875" style="128" customWidth="1"/>
    <col min="8194" max="8194" width="38.6640625" style="128" customWidth="1"/>
    <col min="8195" max="8195" width="8.44140625" style="128" bestFit="1" customWidth="1"/>
    <col min="8196" max="8196" width="9" style="128" bestFit="1" customWidth="1"/>
    <col min="8197" max="8198" width="8" style="128" customWidth="1"/>
    <col min="8199" max="8199" width="7.6640625" style="128" customWidth="1"/>
    <col min="8200" max="8200" width="8.5546875" style="128" bestFit="1" customWidth="1"/>
    <col min="8201" max="8201" width="7.88671875" style="128" bestFit="1" customWidth="1"/>
    <col min="8202" max="8202" width="8.5546875" style="128" bestFit="1" customWidth="1"/>
    <col min="8203" max="8203" width="7.88671875" style="128" bestFit="1" customWidth="1"/>
    <col min="8204" max="8204" width="7.5546875" style="128" bestFit="1" customWidth="1"/>
    <col min="8205" max="8205" width="8.5546875" style="128" bestFit="1" customWidth="1"/>
    <col min="8206" max="8448" width="9.109375" style="128"/>
    <col min="8449" max="8449" width="4.88671875" style="128" customWidth="1"/>
    <col min="8450" max="8450" width="38.6640625" style="128" customWidth="1"/>
    <col min="8451" max="8451" width="8.44140625" style="128" bestFit="1" customWidth="1"/>
    <col min="8452" max="8452" width="9" style="128" bestFit="1" customWidth="1"/>
    <col min="8453" max="8454" width="8" style="128" customWidth="1"/>
    <col min="8455" max="8455" width="7.6640625" style="128" customWidth="1"/>
    <col min="8456" max="8456" width="8.5546875" style="128" bestFit="1" customWidth="1"/>
    <col min="8457" max="8457" width="7.88671875" style="128" bestFit="1" customWidth="1"/>
    <col min="8458" max="8458" width="8.5546875" style="128" bestFit="1" customWidth="1"/>
    <col min="8459" max="8459" width="7.88671875" style="128" bestFit="1" customWidth="1"/>
    <col min="8460" max="8460" width="7.5546875" style="128" bestFit="1" customWidth="1"/>
    <col min="8461" max="8461" width="8.5546875" style="128" bestFit="1" customWidth="1"/>
    <col min="8462" max="8704" width="9.109375" style="128"/>
    <col min="8705" max="8705" width="4.88671875" style="128" customWidth="1"/>
    <col min="8706" max="8706" width="38.6640625" style="128" customWidth="1"/>
    <col min="8707" max="8707" width="8.44140625" style="128" bestFit="1" customWidth="1"/>
    <col min="8708" max="8708" width="9" style="128" bestFit="1" customWidth="1"/>
    <col min="8709" max="8710" width="8" style="128" customWidth="1"/>
    <col min="8711" max="8711" width="7.6640625" style="128" customWidth="1"/>
    <col min="8712" max="8712" width="8.5546875" style="128" bestFit="1" customWidth="1"/>
    <col min="8713" max="8713" width="7.88671875" style="128" bestFit="1" customWidth="1"/>
    <col min="8714" max="8714" width="8.5546875" style="128" bestFit="1" customWidth="1"/>
    <col min="8715" max="8715" width="7.88671875" style="128" bestFit="1" customWidth="1"/>
    <col min="8716" max="8716" width="7.5546875" style="128" bestFit="1" customWidth="1"/>
    <col min="8717" max="8717" width="8.5546875" style="128" bestFit="1" customWidth="1"/>
    <col min="8718" max="8960" width="9.109375" style="128"/>
    <col min="8961" max="8961" width="4.88671875" style="128" customWidth="1"/>
    <col min="8962" max="8962" width="38.6640625" style="128" customWidth="1"/>
    <col min="8963" max="8963" width="8.44140625" style="128" bestFit="1" customWidth="1"/>
    <col min="8964" max="8964" width="9" style="128" bestFit="1" customWidth="1"/>
    <col min="8965" max="8966" width="8" style="128" customWidth="1"/>
    <col min="8967" max="8967" width="7.6640625" style="128" customWidth="1"/>
    <col min="8968" max="8968" width="8.5546875" style="128" bestFit="1" customWidth="1"/>
    <col min="8969" max="8969" width="7.88671875" style="128" bestFit="1" customWidth="1"/>
    <col min="8970" max="8970" width="8.5546875" style="128" bestFit="1" customWidth="1"/>
    <col min="8971" max="8971" width="7.88671875" style="128" bestFit="1" customWidth="1"/>
    <col min="8972" max="8972" width="7.5546875" style="128" bestFit="1" customWidth="1"/>
    <col min="8973" max="8973" width="8.5546875" style="128" bestFit="1" customWidth="1"/>
    <col min="8974" max="9216" width="9.109375" style="128"/>
    <col min="9217" max="9217" width="4.88671875" style="128" customWidth="1"/>
    <col min="9218" max="9218" width="38.6640625" style="128" customWidth="1"/>
    <col min="9219" max="9219" width="8.44140625" style="128" bestFit="1" customWidth="1"/>
    <col min="9220" max="9220" width="9" style="128" bestFit="1" customWidth="1"/>
    <col min="9221" max="9222" width="8" style="128" customWidth="1"/>
    <col min="9223" max="9223" width="7.6640625" style="128" customWidth="1"/>
    <col min="9224" max="9224" width="8.5546875" style="128" bestFit="1" customWidth="1"/>
    <col min="9225" max="9225" width="7.88671875" style="128" bestFit="1" customWidth="1"/>
    <col min="9226" max="9226" width="8.5546875" style="128" bestFit="1" customWidth="1"/>
    <col min="9227" max="9227" width="7.88671875" style="128" bestFit="1" customWidth="1"/>
    <col min="9228" max="9228" width="7.5546875" style="128" bestFit="1" customWidth="1"/>
    <col min="9229" max="9229" width="8.5546875" style="128" bestFit="1" customWidth="1"/>
    <col min="9230" max="9472" width="9.109375" style="128"/>
    <col min="9473" max="9473" width="4.88671875" style="128" customWidth="1"/>
    <col min="9474" max="9474" width="38.6640625" style="128" customWidth="1"/>
    <col min="9475" max="9475" width="8.44140625" style="128" bestFit="1" customWidth="1"/>
    <col min="9476" max="9476" width="9" style="128" bestFit="1" customWidth="1"/>
    <col min="9477" max="9478" width="8" style="128" customWidth="1"/>
    <col min="9479" max="9479" width="7.6640625" style="128" customWidth="1"/>
    <col min="9480" max="9480" width="8.5546875" style="128" bestFit="1" customWidth="1"/>
    <col min="9481" max="9481" width="7.88671875" style="128" bestFit="1" customWidth="1"/>
    <col min="9482" max="9482" width="8.5546875" style="128" bestFit="1" customWidth="1"/>
    <col min="9483" max="9483" width="7.88671875" style="128" bestFit="1" customWidth="1"/>
    <col min="9484" max="9484" width="7.5546875" style="128" bestFit="1" customWidth="1"/>
    <col min="9485" max="9485" width="8.5546875" style="128" bestFit="1" customWidth="1"/>
    <col min="9486" max="9728" width="9.109375" style="128"/>
    <col min="9729" max="9729" width="4.88671875" style="128" customWidth="1"/>
    <col min="9730" max="9730" width="38.6640625" style="128" customWidth="1"/>
    <col min="9731" max="9731" width="8.44140625" style="128" bestFit="1" customWidth="1"/>
    <col min="9732" max="9732" width="9" style="128" bestFit="1" customWidth="1"/>
    <col min="9733" max="9734" width="8" style="128" customWidth="1"/>
    <col min="9735" max="9735" width="7.6640625" style="128" customWidth="1"/>
    <col min="9736" max="9736" width="8.5546875" style="128" bestFit="1" customWidth="1"/>
    <col min="9737" max="9737" width="7.88671875" style="128" bestFit="1" customWidth="1"/>
    <col min="9738" max="9738" width="8.5546875" style="128" bestFit="1" customWidth="1"/>
    <col min="9739" max="9739" width="7.88671875" style="128" bestFit="1" customWidth="1"/>
    <col min="9740" max="9740" width="7.5546875" style="128" bestFit="1" customWidth="1"/>
    <col min="9741" max="9741" width="8.5546875" style="128" bestFit="1" customWidth="1"/>
    <col min="9742" max="9984" width="9.109375" style="128"/>
    <col min="9985" max="9985" width="4.88671875" style="128" customWidth="1"/>
    <col min="9986" max="9986" width="38.6640625" style="128" customWidth="1"/>
    <col min="9987" max="9987" width="8.44140625" style="128" bestFit="1" customWidth="1"/>
    <col min="9988" max="9988" width="9" style="128" bestFit="1" customWidth="1"/>
    <col min="9989" max="9990" width="8" style="128" customWidth="1"/>
    <col min="9991" max="9991" width="7.6640625" style="128" customWidth="1"/>
    <col min="9992" max="9992" width="8.5546875" style="128" bestFit="1" customWidth="1"/>
    <col min="9993" max="9993" width="7.88671875" style="128" bestFit="1" customWidth="1"/>
    <col min="9994" max="9994" width="8.5546875" style="128" bestFit="1" customWidth="1"/>
    <col min="9995" max="9995" width="7.88671875" style="128" bestFit="1" customWidth="1"/>
    <col min="9996" max="9996" width="7.5546875" style="128" bestFit="1" customWidth="1"/>
    <col min="9997" max="9997" width="8.5546875" style="128" bestFit="1" customWidth="1"/>
    <col min="9998" max="10240" width="9.109375" style="128"/>
    <col min="10241" max="10241" width="4.88671875" style="128" customWidth="1"/>
    <col min="10242" max="10242" width="38.6640625" style="128" customWidth="1"/>
    <col min="10243" max="10243" width="8.44140625" style="128" bestFit="1" customWidth="1"/>
    <col min="10244" max="10244" width="9" style="128" bestFit="1" customWidth="1"/>
    <col min="10245" max="10246" width="8" style="128" customWidth="1"/>
    <col min="10247" max="10247" width="7.6640625" style="128" customWidth="1"/>
    <col min="10248" max="10248" width="8.5546875" style="128" bestFit="1" customWidth="1"/>
    <col min="10249" max="10249" width="7.88671875" style="128" bestFit="1" customWidth="1"/>
    <col min="10250" max="10250" width="8.5546875" style="128" bestFit="1" customWidth="1"/>
    <col min="10251" max="10251" width="7.88671875" style="128" bestFit="1" customWidth="1"/>
    <col min="10252" max="10252" width="7.5546875" style="128" bestFit="1" customWidth="1"/>
    <col min="10253" max="10253" width="8.5546875" style="128" bestFit="1" customWidth="1"/>
    <col min="10254" max="10496" width="9.109375" style="128"/>
    <col min="10497" max="10497" width="4.88671875" style="128" customWidth="1"/>
    <col min="10498" max="10498" width="38.6640625" style="128" customWidth="1"/>
    <col min="10499" max="10499" width="8.44140625" style="128" bestFit="1" customWidth="1"/>
    <col min="10500" max="10500" width="9" style="128" bestFit="1" customWidth="1"/>
    <col min="10501" max="10502" width="8" style="128" customWidth="1"/>
    <col min="10503" max="10503" width="7.6640625" style="128" customWidth="1"/>
    <col min="10504" max="10504" width="8.5546875" style="128" bestFit="1" customWidth="1"/>
    <col min="10505" max="10505" width="7.88671875" style="128" bestFit="1" customWidth="1"/>
    <col min="10506" max="10506" width="8.5546875" style="128" bestFit="1" customWidth="1"/>
    <col min="10507" max="10507" width="7.88671875" style="128" bestFit="1" customWidth="1"/>
    <col min="10508" max="10508" width="7.5546875" style="128" bestFit="1" customWidth="1"/>
    <col min="10509" max="10509" width="8.5546875" style="128" bestFit="1" customWidth="1"/>
    <col min="10510" max="10752" width="9.109375" style="128"/>
    <col min="10753" max="10753" width="4.88671875" style="128" customWidth="1"/>
    <col min="10754" max="10754" width="38.6640625" style="128" customWidth="1"/>
    <col min="10755" max="10755" width="8.44140625" style="128" bestFit="1" customWidth="1"/>
    <col min="10756" max="10756" width="9" style="128" bestFit="1" customWidth="1"/>
    <col min="10757" max="10758" width="8" style="128" customWidth="1"/>
    <col min="10759" max="10759" width="7.6640625" style="128" customWidth="1"/>
    <col min="10760" max="10760" width="8.5546875" style="128" bestFit="1" customWidth="1"/>
    <col min="10761" max="10761" width="7.88671875" style="128" bestFit="1" customWidth="1"/>
    <col min="10762" max="10762" width="8.5546875" style="128" bestFit="1" customWidth="1"/>
    <col min="10763" max="10763" width="7.88671875" style="128" bestFit="1" customWidth="1"/>
    <col min="10764" max="10764" width="7.5546875" style="128" bestFit="1" customWidth="1"/>
    <col min="10765" max="10765" width="8.5546875" style="128" bestFit="1" customWidth="1"/>
    <col min="10766" max="11008" width="9.109375" style="128"/>
    <col min="11009" max="11009" width="4.88671875" style="128" customWidth="1"/>
    <col min="11010" max="11010" width="38.6640625" style="128" customWidth="1"/>
    <col min="11011" max="11011" width="8.44140625" style="128" bestFit="1" customWidth="1"/>
    <col min="11012" max="11012" width="9" style="128" bestFit="1" customWidth="1"/>
    <col min="11013" max="11014" width="8" style="128" customWidth="1"/>
    <col min="11015" max="11015" width="7.6640625" style="128" customWidth="1"/>
    <col min="11016" max="11016" width="8.5546875" style="128" bestFit="1" customWidth="1"/>
    <col min="11017" max="11017" width="7.88671875" style="128" bestFit="1" customWidth="1"/>
    <col min="11018" max="11018" width="8.5546875" style="128" bestFit="1" customWidth="1"/>
    <col min="11019" max="11019" width="7.88671875" style="128" bestFit="1" customWidth="1"/>
    <col min="11020" max="11020" width="7.5546875" style="128" bestFit="1" customWidth="1"/>
    <col min="11021" max="11021" width="8.5546875" style="128" bestFit="1" customWidth="1"/>
    <col min="11022" max="11264" width="9.109375" style="128"/>
    <col min="11265" max="11265" width="4.88671875" style="128" customWidth="1"/>
    <col min="11266" max="11266" width="38.6640625" style="128" customWidth="1"/>
    <col min="11267" max="11267" width="8.44140625" style="128" bestFit="1" customWidth="1"/>
    <col min="11268" max="11268" width="9" style="128" bestFit="1" customWidth="1"/>
    <col min="11269" max="11270" width="8" style="128" customWidth="1"/>
    <col min="11271" max="11271" width="7.6640625" style="128" customWidth="1"/>
    <col min="11272" max="11272" width="8.5546875" style="128" bestFit="1" customWidth="1"/>
    <col min="11273" max="11273" width="7.88671875" style="128" bestFit="1" customWidth="1"/>
    <col min="11274" max="11274" width="8.5546875" style="128" bestFit="1" customWidth="1"/>
    <col min="11275" max="11275" width="7.88671875" style="128" bestFit="1" customWidth="1"/>
    <col min="11276" max="11276" width="7.5546875" style="128" bestFit="1" customWidth="1"/>
    <col min="11277" max="11277" width="8.5546875" style="128" bestFit="1" customWidth="1"/>
    <col min="11278" max="11520" width="9.109375" style="128"/>
    <col min="11521" max="11521" width="4.88671875" style="128" customWidth="1"/>
    <col min="11522" max="11522" width="38.6640625" style="128" customWidth="1"/>
    <col min="11523" max="11523" width="8.44140625" style="128" bestFit="1" customWidth="1"/>
    <col min="11524" max="11524" width="9" style="128" bestFit="1" customWidth="1"/>
    <col min="11525" max="11526" width="8" style="128" customWidth="1"/>
    <col min="11527" max="11527" width="7.6640625" style="128" customWidth="1"/>
    <col min="11528" max="11528" width="8.5546875" style="128" bestFit="1" customWidth="1"/>
    <col min="11529" max="11529" width="7.88671875" style="128" bestFit="1" customWidth="1"/>
    <col min="11530" max="11530" width="8.5546875" style="128" bestFit="1" customWidth="1"/>
    <col min="11531" max="11531" width="7.88671875" style="128" bestFit="1" customWidth="1"/>
    <col min="11532" max="11532" width="7.5546875" style="128" bestFit="1" customWidth="1"/>
    <col min="11533" max="11533" width="8.5546875" style="128" bestFit="1" customWidth="1"/>
    <col min="11534" max="11776" width="9.109375" style="128"/>
    <col min="11777" max="11777" width="4.88671875" style="128" customWidth="1"/>
    <col min="11778" max="11778" width="38.6640625" style="128" customWidth="1"/>
    <col min="11779" max="11779" width="8.44140625" style="128" bestFit="1" customWidth="1"/>
    <col min="11780" max="11780" width="9" style="128" bestFit="1" customWidth="1"/>
    <col min="11781" max="11782" width="8" style="128" customWidth="1"/>
    <col min="11783" max="11783" width="7.6640625" style="128" customWidth="1"/>
    <col min="11784" max="11784" width="8.5546875" style="128" bestFit="1" customWidth="1"/>
    <col min="11785" max="11785" width="7.88671875" style="128" bestFit="1" customWidth="1"/>
    <col min="11786" max="11786" width="8.5546875" style="128" bestFit="1" customWidth="1"/>
    <col min="11787" max="11787" width="7.88671875" style="128" bestFit="1" customWidth="1"/>
    <col min="11788" max="11788" width="7.5546875" style="128" bestFit="1" customWidth="1"/>
    <col min="11789" max="11789" width="8.5546875" style="128" bestFit="1" customWidth="1"/>
    <col min="11790" max="12032" width="9.109375" style="128"/>
    <col min="12033" max="12033" width="4.88671875" style="128" customWidth="1"/>
    <col min="12034" max="12034" width="38.6640625" style="128" customWidth="1"/>
    <col min="12035" max="12035" width="8.44140625" style="128" bestFit="1" customWidth="1"/>
    <col min="12036" max="12036" width="9" style="128" bestFit="1" customWidth="1"/>
    <col min="12037" max="12038" width="8" style="128" customWidth="1"/>
    <col min="12039" max="12039" width="7.6640625" style="128" customWidth="1"/>
    <col min="12040" max="12040" width="8.5546875" style="128" bestFit="1" customWidth="1"/>
    <col min="12041" max="12041" width="7.88671875" style="128" bestFit="1" customWidth="1"/>
    <col min="12042" max="12042" width="8.5546875" style="128" bestFit="1" customWidth="1"/>
    <col min="12043" max="12043" width="7.88671875" style="128" bestFit="1" customWidth="1"/>
    <col min="12044" max="12044" width="7.5546875" style="128" bestFit="1" customWidth="1"/>
    <col min="12045" max="12045" width="8.5546875" style="128" bestFit="1" customWidth="1"/>
    <col min="12046" max="12288" width="9.109375" style="128"/>
    <col min="12289" max="12289" width="4.88671875" style="128" customWidth="1"/>
    <col min="12290" max="12290" width="38.6640625" style="128" customWidth="1"/>
    <col min="12291" max="12291" width="8.44140625" style="128" bestFit="1" customWidth="1"/>
    <col min="12292" max="12292" width="9" style="128" bestFit="1" customWidth="1"/>
    <col min="12293" max="12294" width="8" style="128" customWidth="1"/>
    <col min="12295" max="12295" width="7.6640625" style="128" customWidth="1"/>
    <col min="12296" max="12296" width="8.5546875" style="128" bestFit="1" customWidth="1"/>
    <col min="12297" max="12297" width="7.88671875" style="128" bestFit="1" customWidth="1"/>
    <col min="12298" max="12298" width="8.5546875" style="128" bestFit="1" customWidth="1"/>
    <col min="12299" max="12299" width="7.88671875" style="128" bestFit="1" customWidth="1"/>
    <col min="12300" max="12300" width="7.5546875" style="128" bestFit="1" customWidth="1"/>
    <col min="12301" max="12301" width="8.5546875" style="128" bestFit="1" customWidth="1"/>
    <col min="12302" max="12544" width="9.109375" style="128"/>
    <col min="12545" max="12545" width="4.88671875" style="128" customWidth="1"/>
    <col min="12546" max="12546" width="38.6640625" style="128" customWidth="1"/>
    <col min="12547" max="12547" width="8.44140625" style="128" bestFit="1" customWidth="1"/>
    <col min="12548" max="12548" width="9" style="128" bestFit="1" customWidth="1"/>
    <col min="12549" max="12550" width="8" style="128" customWidth="1"/>
    <col min="12551" max="12551" width="7.6640625" style="128" customWidth="1"/>
    <col min="12552" max="12552" width="8.5546875" style="128" bestFit="1" customWidth="1"/>
    <col min="12553" max="12553" width="7.88671875" style="128" bestFit="1" customWidth="1"/>
    <col min="12554" max="12554" width="8.5546875" style="128" bestFit="1" customWidth="1"/>
    <col min="12555" max="12555" width="7.88671875" style="128" bestFit="1" customWidth="1"/>
    <col min="12556" max="12556" width="7.5546875" style="128" bestFit="1" customWidth="1"/>
    <col min="12557" max="12557" width="8.5546875" style="128" bestFit="1" customWidth="1"/>
    <col min="12558" max="12800" width="9.109375" style="128"/>
    <col min="12801" max="12801" width="4.88671875" style="128" customWidth="1"/>
    <col min="12802" max="12802" width="38.6640625" style="128" customWidth="1"/>
    <col min="12803" max="12803" width="8.44140625" style="128" bestFit="1" customWidth="1"/>
    <col min="12804" max="12804" width="9" style="128" bestFit="1" customWidth="1"/>
    <col min="12805" max="12806" width="8" style="128" customWidth="1"/>
    <col min="12807" max="12807" width="7.6640625" style="128" customWidth="1"/>
    <col min="12808" max="12808" width="8.5546875" style="128" bestFit="1" customWidth="1"/>
    <col min="12809" max="12809" width="7.88671875" style="128" bestFit="1" customWidth="1"/>
    <col min="12810" max="12810" width="8.5546875" style="128" bestFit="1" customWidth="1"/>
    <col min="12811" max="12811" width="7.88671875" style="128" bestFit="1" customWidth="1"/>
    <col min="12812" max="12812" width="7.5546875" style="128" bestFit="1" customWidth="1"/>
    <col min="12813" max="12813" width="8.5546875" style="128" bestFit="1" customWidth="1"/>
    <col min="12814" max="13056" width="9.109375" style="128"/>
    <col min="13057" max="13057" width="4.88671875" style="128" customWidth="1"/>
    <col min="13058" max="13058" width="38.6640625" style="128" customWidth="1"/>
    <col min="13059" max="13059" width="8.44140625" style="128" bestFit="1" customWidth="1"/>
    <col min="13060" max="13060" width="9" style="128" bestFit="1" customWidth="1"/>
    <col min="13061" max="13062" width="8" style="128" customWidth="1"/>
    <col min="13063" max="13063" width="7.6640625" style="128" customWidth="1"/>
    <col min="13064" max="13064" width="8.5546875" style="128" bestFit="1" customWidth="1"/>
    <col min="13065" max="13065" width="7.88671875" style="128" bestFit="1" customWidth="1"/>
    <col min="13066" max="13066" width="8.5546875" style="128" bestFit="1" customWidth="1"/>
    <col min="13067" max="13067" width="7.88671875" style="128" bestFit="1" customWidth="1"/>
    <col min="13068" max="13068" width="7.5546875" style="128" bestFit="1" customWidth="1"/>
    <col min="13069" max="13069" width="8.5546875" style="128" bestFit="1" customWidth="1"/>
    <col min="13070" max="13312" width="9.109375" style="128"/>
    <col min="13313" max="13313" width="4.88671875" style="128" customWidth="1"/>
    <col min="13314" max="13314" width="38.6640625" style="128" customWidth="1"/>
    <col min="13315" max="13315" width="8.44140625" style="128" bestFit="1" customWidth="1"/>
    <col min="13316" max="13316" width="9" style="128" bestFit="1" customWidth="1"/>
    <col min="13317" max="13318" width="8" style="128" customWidth="1"/>
    <col min="13319" max="13319" width="7.6640625" style="128" customWidth="1"/>
    <col min="13320" max="13320" width="8.5546875" style="128" bestFit="1" customWidth="1"/>
    <col min="13321" max="13321" width="7.88671875" style="128" bestFit="1" customWidth="1"/>
    <col min="13322" max="13322" width="8.5546875" style="128" bestFit="1" customWidth="1"/>
    <col min="13323" max="13323" width="7.88671875" style="128" bestFit="1" customWidth="1"/>
    <col min="13324" max="13324" width="7.5546875" style="128" bestFit="1" customWidth="1"/>
    <col min="13325" max="13325" width="8.5546875" style="128" bestFit="1" customWidth="1"/>
    <col min="13326" max="13568" width="9.109375" style="128"/>
    <col min="13569" max="13569" width="4.88671875" style="128" customWidth="1"/>
    <col min="13570" max="13570" width="38.6640625" style="128" customWidth="1"/>
    <col min="13571" max="13571" width="8.44140625" style="128" bestFit="1" customWidth="1"/>
    <col min="13572" max="13572" width="9" style="128" bestFit="1" customWidth="1"/>
    <col min="13573" max="13574" width="8" style="128" customWidth="1"/>
    <col min="13575" max="13575" width="7.6640625" style="128" customWidth="1"/>
    <col min="13576" max="13576" width="8.5546875" style="128" bestFit="1" customWidth="1"/>
    <col min="13577" max="13577" width="7.88671875" style="128" bestFit="1" customWidth="1"/>
    <col min="13578" max="13578" width="8.5546875" style="128" bestFit="1" customWidth="1"/>
    <col min="13579" max="13579" width="7.88671875" style="128" bestFit="1" customWidth="1"/>
    <col min="13580" max="13580" width="7.5546875" style="128" bestFit="1" customWidth="1"/>
    <col min="13581" max="13581" width="8.5546875" style="128" bestFit="1" customWidth="1"/>
    <col min="13582" max="13824" width="9.109375" style="128"/>
    <col min="13825" max="13825" width="4.88671875" style="128" customWidth="1"/>
    <col min="13826" max="13826" width="38.6640625" style="128" customWidth="1"/>
    <col min="13827" max="13827" width="8.44140625" style="128" bestFit="1" customWidth="1"/>
    <col min="13828" max="13828" width="9" style="128" bestFit="1" customWidth="1"/>
    <col min="13829" max="13830" width="8" style="128" customWidth="1"/>
    <col min="13831" max="13831" width="7.6640625" style="128" customWidth="1"/>
    <col min="13832" max="13832" width="8.5546875" style="128" bestFit="1" customWidth="1"/>
    <col min="13833" max="13833" width="7.88671875" style="128" bestFit="1" customWidth="1"/>
    <col min="13834" max="13834" width="8.5546875" style="128" bestFit="1" customWidth="1"/>
    <col min="13835" max="13835" width="7.88671875" style="128" bestFit="1" customWidth="1"/>
    <col min="13836" max="13836" width="7.5546875" style="128" bestFit="1" customWidth="1"/>
    <col min="13837" max="13837" width="8.5546875" style="128" bestFit="1" customWidth="1"/>
    <col min="13838" max="14080" width="9.109375" style="128"/>
    <col min="14081" max="14081" width="4.88671875" style="128" customWidth="1"/>
    <col min="14082" max="14082" width="38.6640625" style="128" customWidth="1"/>
    <col min="14083" max="14083" width="8.44140625" style="128" bestFit="1" customWidth="1"/>
    <col min="14084" max="14084" width="9" style="128" bestFit="1" customWidth="1"/>
    <col min="14085" max="14086" width="8" style="128" customWidth="1"/>
    <col min="14087" max="14087" width="7.6640625" style="128" customWidth="1"/>
    <col min="14088" max="14088" width="8.5546875" style="128" bestFit="1" customWidth="1"/>
    <col min="14089" max="14089" width="7.88671875" style="128" bestFit="1" customWidth="1"/>
    <col min="14090" max="14090" width="8.5546875" style="128" bestFit="1" customWidth="1"/>
    <col min="14091" max="14091" width="7.88671875" style="128" bestFit="1" customWidth="1"/>
    <col min="14092" max="14092" width="7.5546875" style="128" bestFit="1" customWidth="1"/>
    <col min="14093" max="14093" width="8.5546875" style="128" bestFit="1" customWidth="1"/>
    <col min="14094" max="14336" width="9.109375" style="128"/>
    <col min="14337" max="14337" width="4.88671875" style="128" customWidth="1"/>
    <col min="14338" max="14338" width="38.6640625" style="128" customWidth="1"/>
    <col min="14339" max="14339" width="8.44140625" style="128" bestFit="1" customWidth="1"/>
    <col min="14340" max="14340" width="9" style="128" bestFit="1" customWidth="1"/>
    <col min="14341" max="14342" width="8" style="128" customWidth="1"/>
    <col min="14343" max="14343" width="7.6640625" style="128" customWidth="1"/>
    <col min="14344" max="14344" width="8.5546875" style="128" bestFit="1" customWidth="1"/>
    <col min="14345" max="14345" width="7.88671875" style="128" bestFit="1" customWidth="1"/>
    <col min="14346" max="14346" width="8.5546875" style="128" bestFit="1" customWidth="1"/>
    <col min="14347" max="14347" width="7.88671875" style="128" bestFit="1" customWidth="1"/>
    <col min="14348" max="14348" width="7.5546875" style="128" bestFit="1" customWidth="1"/>
    <col min="14349" max="14349" width="8.5546875" style="128" bestFit="1" customWidth="1"/>
    <col min="14350" max="14592" width="9.109375" style="128"/>
    <col min="14593" max="14593" width="4.88671875" style="128" customWidth="1"/>
    <col min="14594" max="14594" width="38.6640625" style="128" customWidth="1"/>
    <col min="14595" max="14595" width="8.44140625" style="128" bestFit="1" customWidth="1"/>
    <col min="14596" max="14596" width="9" style="128" bestFit="1" customWidth="1"/>
    <col min="14597" max="14598" width="8" style="128" customWidth="1"/>
    <col min="14599" max="14599" width="7.6640625" style="128" customWidth="1"/>
    <col min="14600" max="14600" width="8.5546875" style="128" bestFit="1" customWidth="1"/>
    <col min="14601" max="14601" width="7.88671875" style="128" bestFit="1" customWidth="1"/>
    <col min="14602" max="14602" width="8.5546875" style="128" bestFit="1" customWidth="1"/>
    <col min="14603" max="14603" width="7.88671875" style="128" bestFit="1" customWidth="1"/>
    <col min="14604" max="14604" width="7.5546875" style="128" bestFit="1" customWidth="1"/>
    <col min="14605" max="14605" width="8.5546875" style="128" bestFit="1" customWidth="1"/>
    <col min="14606" max="14848" width="9.109375" style="128"/>
    <col min="14849" max="14849" width="4.88671875" style="128" customWidth="1"/>
    <col min="14850" max="14850" width="38.6640625" style="128" customWidth="1"/>
    <col min="14851" max="14851" width="8.44140625" style="128" bestFit="1" customWidth="1"/>
    <col min="14852" max="14852" width="9" style="128" bestFit="1" customWidth="1"/>
    <col min="14853" max="14854" width="8" style="128" customWidth="1"/>
    <col min="14855" max="14855" width="7.6640625" style="128" customWidth="1"/>
    <col min="14856" max="14856" width="8.5546875" style="128" bestFit="1" customWidth="1"/>
    <col min="14857" max="14857" width="7.88671875" style="128" bestFit="1" customWidth="1"/>
    <col min="14858" max="14858" width="8.5546875" style="128" bestFit="1" customWidth="1"/>
    <col min="14859" max="14859" width="7.88671875" style="128" bestFit="1" customWidth="1"/>
    <col min="14860" max="14860" width="7.5546875" style="128" bestFit="1" customWidth="1"/>
    <col min="14861" max="14861" width="8.5546875" style="128" bestFit="1" customWidth="1"/>
    <col min="14862" max="15104" width="9.109375" style="128"/>
    <col min="15105" max="15105" width="4.88671875" style="128" customWidth="1"/>
    <col min="15106" max="15106" width="38.6640625" style="128" customWidth="1"/>
    <col min="15107" max="15107" width="8.44140625" style="128" bestFit="1" customWidth="1"/>
    <col min="15108" max="15108" width="9" style="128" bestFit="1" customWidth="1"/>
    <col min="15109" max="15110" width="8" style="128" customWidth="1"/>
    <col min="15111" max="15111" width="7.6640625" style="128" customWidth="1"/>
    <col min="15112" max="15112" width="8.5546875" style="128" bestFit="1" customWidth="1"/>
    <col min="15113" max="15113" width="7.88671875" style="128" bestFit="1" customWidth="1"/>
    <col min="15114" max="15114" width="8.5546875" style="128" bestFit="1" customWidth="1"/>
    <col min="15115" max="15115" width="7.88671875" style="128" bestFit="1" customWidth="1"/>
    <col min="15116" max="15116" width="7.5546875" style="128" bestFit="1" customWidth="1"/>
    <col min="15117" max="15117" width="8.5546875" style="128" bestFit="1" customWidth="1"/>
    <col min="15118" max="15360" width="9.109375" style="128"/>
    <col min="15361" max="15361" width="4.88671875" style="128" customWidth="1"/>
    <col min="15362" max="15362" width="38.6640625" style="128" customWidth="1"/>
    <col min="15363" max="15363" width="8.44140625" style="128" bestFit="1" customWidth="1"/>
    <col min="15364" max="15364" width="9" style="128" bestFit="1" customWidth="1"/>
    <col min="15365" max="15366" width="8" style="128" customWidth="1"/>
    <col min="15367" max="15367" width="7.6640625" style="128" customWidth="1"/>
    <col min="15368" max="15368" width="8.5546875" style="128" bestFit="1" customWidth="1"/>
    <col min="15369" max="15369" width="7.88671875" style="128" bestFit="1" customWidth="1"/>
    <col min="15370" max="15370" width="8.5546875" style="128" bestFit="1" customWidth="1"/>
    <col min="15371" max="15371" width="7.88671875" style="128" bestFit="1" customWidth="1"/>
    <col min="15372" max="15372" width="7.5546875" style="128" bestFit="1" customWidth="1"/>
    <col min="15373" max="15373" width="8.5546875" style="128" bestFit="1" customWidth="1"/>
    <col min="15374" max="15616" width="9.109375" style="128"/>
    <col min="15617" max="15617" width="4.88671875" style="128" customWidth="1"/>
    <col min="15618" max="15618" width="38.6640625" style="128" customWidth="1"/>
    <col min="15619" max="15619" width="8.44140625" style="128" bestFit="1" customWidth="1"/>
    <col min="15620" max="15620" width="9" style="128" bestFit="1" customWidth="1"/>
    <col min="15621" max="15622" width="8" style="128" customWidth="1"/>
    <col min="15623" max="15623" width="7.6640625" style="128" customWidth="1"/>
    <col min="15624" max="15624" width="8.5546875" style="128" bestFit="1" customWidth="1"/>
    <col min="15625" max="15625" width="7.88671875" style="128" bestFit="1" customWidth="1"/>
    <col min="15626" max="15626" width="8.5546875" style="128" bestFit="1" customWidth="1"/>
    <col min="15627" max="15627" width="7.88671875" style="128" bestFit="1" customWidth="1"/>
    <col min="15628" max="15628" width="7.5546875" style="128" bestFit="1" customWidth="1"/>
    <col min="15629" max="15629" width="8.5546875" style="128" bestFit="1" customWidth="1"/>
    <col min="15630" max="15872" width="9.109375" style="128"/>
    <col min="15873" max="15873" width="4.88671875" style="128" customWidth="1"/>
    <col min="15874" max="15874" width="38.6640625" style="128" customWidth="1"/>
    <col min="15875" max="15875" width="8.44140625" style="128" bestFit="1" customWidth="1"/>
    <col min="15876" max="15876" width="9" style="128" bestFit="1" customWidth="1"/>
    <col min="15877" max="15878" width="8" style="128" customWidth="1"/>
    <col min="15879" max="15879" width="7.6640625" style="128" customWidth="1"/>
    <col min="15880" max="15880" width="8.5546875" style="128" bestFit="1" customWidth="1"/>
    <col min="15881" max="15881" width="7.88671875" style="128" bestFit="1" customWidth="1"/>
    <col min="15882" max="15882" width="8.5546875" style="128" bestFit="1" customWidth="1"/>
    <col min="15883" max="15883" width="7.88671875" style="128" bestFit="1" customWidth="1"/>
    <col min="15884" max="15884" width="7.5546875" style="128" bestFit="1" customWidth="1"/>
    <col min="15885" max="15885" width="8.5546875" style="128" bestFit="1" customWidth="1"/>
    <col min="15886" max="16128" width="9.109375" style="128"/>
    <col min="16129" max="16129" width="4.88671875" style="128" customWidth="1"/>
    <col min="16130" max="16130" width="38.6640625" style="128" customWidth="1"/>
    <col min="16131" max="16131" width="8.44140625" style="128" bestFit="1" customWidth="1"/>
    <col min="16132" max="16132" width="9" style="128" bestFit="1" customWidth="1"/>
    <col min="16133" max="16134" width="8" style="128" customWidth="1"/>
    <col min="16135" max="16135" width="7.6640625" style="128" customWidth="1"/>
    <col min="16136" max="16136" width="8.5546875" style="128" bestFit="1" customWidth="1"/>
    <col min="16137" max="16137" width="7.88671875" style="128" bestFit="1" customWidth="1"/>
    <col min="16138" max="16138" width="8.5546875" style="128" bestFit="1" customWidth="1"/>
    <col min="16139" max="16139" width="7.88671875" style="128" bestFit="1" customWidth="1"/>
    <col min="16140" max="16140" width="7.5546875" style="128" bestFit="1" customWidth="1"/>
    <col min="16141" max="16141" width="8.5546875" style="128" bestFit="1" customWidth="1"/>
    <col min="16142" max="16384" width="9.109375" style="128"/>
  </cols>
  <sheetData>
    <row r="1" spans="1:14">
      <c r="A1" s="402" t="s">
        <v>186</v>
      </c>
      <c r="B1" s="402"/>
      <c r="C1" s="402"/>
      <c r="D1" s="402"/>
      <c r="E1" s="402"/>
      <c r="F1" s="402"/>
      <c r="G1" s="402"/>
      <c r="H1" s="402"/>
      <c r="I1" s="402"/>
      <c r="J1" s="402"/>
      <c r="K1" s="402"/>
      <c r="L1" s="402"/>
      <c r="M1" s="402"/>
    </row>
    <row r="2" spans="1:14" ht="16.5" customHeight="1">
      <c r="A2" s="403" t="s">
        <v>141</v>
      </c>
      <c r="B2" s="403"/>
      <c r="C2" s="403"/>
      <c r="D2" s="403"/>
      <c r="E2" s="403"/>
      <c r="F2" s="403"/>
      <c r="G2" s="403"/>
      <c r="H2" s="403"/>
      <c r="I2" s="403"/>
      <c r="J2" s="403"/>
      <c r="K2" s="403"/>
      <c r="L2" s="403"/>
      <c r="M2" s="403"/>
    </row>
    <row r="3" spans="1:14" ht="15.75" customHeight="1" thickBot="1">
      <c r="A3" s="250"/>
      <c r="B3" s="251"/>
      <c r="C3" s="251"/>
      <c r="D3" s="251"/>
      <c r="E3" s="251"/>
      <c r="F3" s="251"/>
      <c r="G3" s="252"/>
      <c r="H3" s="253"/>
      <c r="I3" s="251"/>
      <c r="J3" s="253"/>
      <c r="K3" s="251"/>
      <c r="L3" s="253"/>
      <c r="M3" s="253"/>
    </row>
    <row r="4" spans="1:14">
      <c r="A4" s="195" t="s">
        <v>0</v>
      </c>
      <c r="B4" s="404" t="s">
        <v>187</v>
      </c>
      <c r="C4" s="404" t="s">
        <v>188</v>
      </c>
      <c r="D4" s="404" t="s">
        <v>189</v>
      </c>
      <c r="E4" s="404" t="s">
        <v>190</v>
      </c>
      <c r="F4" s="404" t="s">
        <v>191</v>
      </c>
      <c r="G4" s="406" t="s">
        <v>192</v>
      </c>
      <c r="H4" s="407"/>
      <c r="I4" s="406" t="s">
        <v>194</v>
      </c>
      <c r="J4" s="407"/>
      <c r="K4" s="408" t="s">
        <v>195</v>
      </c>
      <c r="L4" s="409"/>
      <c r="M4" s="125" t="s">
        <v>32</v>
      </c>
    </row>
    <row r="5" spans="1:14" s="129" customFormat="1">
      <c r="A5" s="196"/>
      <c r="B5" s="405"/>
      <c r="C5" s="405"/>
      <c r="D5" s="405"/>
      <c r="E5" s="405"/>
      <c r="F5" s="405"/>
      <c r="G5" s="197" t="s">
        <v>193</v>
      </c>
      <c r="H5" s="113" t="s">
        <v>7</v>
      </c>
      <c r="I5" s="197" t="s">
        <v>193</v>
      </c>
      <c r="J5" s="113" t="s">
        <v>7</v>
      </c>
      <c r="K5" s="197" t="s">
        <v>193</v>
      </c>
      <c r="L5" s="113" t="s">
        <v>7</v>
      </c>
      <c r="M5" s="126" t="s">
        <v>2</v>
      </c>
    </row>
    <row r="6" spans="1:14">
      <c r="A6" s="341">
        <v>1</v>
      </c>
      <c r="B6" s="342">
        <v>3</v>
      </c>
      <c r="C6" s="342">
        <v>2</v>
      </c>
      <c r="D6" s="342">
        <v>4</v>
      </c>
      <c r="E6" s="342">
        <v>5</v>
      </c>
      <c r="F6" s="342">
        <v>6</v>
      </c>
      <c r="G6" s="343">
        <v>7</v>
      </c>
      <c r="H6" s="344">
        <v>8</v>
      </c>
      <c r="I6" s="345">
        <v>9</v>
      </c>
      <c r="J6" s="344">
        <v>10</v>
      </c>
      <c r="K6" s="345">
        <v>11</v>
      </c>
      <c r="L6" s="344">
        <v>12</v>
      </c>
      <c r="M6" s="346">
        <v>13</v>
      </c>
    </row>
    <row r="7" spans="1:14" ht="18.75" customHeight="1">
      <c r="A7" s="347"/>
      <c r="B7" s="348"/>
      <c r="C7" s="349"/>
      <c r="D7" s="348"/>
      <c r="E7" s="350"/>
      <c r="F7" s="350"/>
      <c r="G7" s="350"/>
      <c r="H7" s="350"/>
      <c r="I7" s="350"/>
      <c r="J7" s="350"/>
      <c r="K7" s="350"/>
      <c r="L7" s="350"/>
      <c r="M7" s="350"/>
    </row>
    <row r="8" spans="1:14" s="254" customFormat="1" ht="69">
      <c r="A8" s="300">
        <v>1</v>
      </c>
      <c r="B8" s="298" t="s">
        <v>69</v>
      </c>
      <c r="C8" s="365" t="s">
        <v>124</v>
      </c>
      <c r="D8" s="299" t="s">
        <v>52</v>
      </c>
      <c r="E8" s="300"/>
      <c r="F8" s="301">
        <v>60</v>
      </c>
      <c r="G8" s="300"/>
      <c r="H8" s="302"/>
      <c r="I8" s="303"/>
      <c r="J8" s="303"/>
      <c r="K8" s="303"/>
      <c r="L8" s="303"/>
      <c r="M8" s="303"/>
    </row>
    <row r="9" spans="1:14" s="254" customFormat="1">
      <c r="A9" s="223"/>
      <c r="B9" s="164"/>
      <c r="C9" s="310" t="s">
        <v>14</v>
      </c>
      <c r="D9" s="223" t="s">
        <v>11</v>
      </c>
      <c r="E9" s="224">
        <v>0.15</v>
      </c>
      <c r="F9" s="224">
        <f>E9*F8</f>
        <v>9</v>
      </c>
      <c r="G9" s="223"/>
      <c r="H9" s="224"/>
      <c r="I9" s="224"/>
      <c r="J9" s="224">
        <f>I9*F9</f>
        <v>0</v>
      </c>
      <c r="K9" s="224"/>
      <c r="L9" s="224"/>
      <c r="M9" s="224">
        <f>H9+J9+L9</f>
        <v>0</v>
      </c>
    </row>
    <row r="10" spans="1:14" ht="26.4">
      <c r="A10" s="351">
        <v>2</v>
      </c>
      <c r="B10" s="209" t="s">
        <v>45</v>
      </c>
      <c r="C10" s="366" t="s">
        <v>151</v>
      </c>
      <c r="D10" s="281" t="s">
        <v>137</v>
      </c>
      <c r="E10" s="210"/>
      <c r="F10" s="316">
        <v>38</v>
      </c>
      <c r="G10" s="208"/>
      <c r="H10" s="208">
        <f>F10*G10</f>
        <v>0</v>
      </c>
      <c r="I10" s="208"/>
      <c r="J10" s="208">
        <f>I10*F10</f>
        <v>0</v>
      </c>
      <c r="K10" s="208"/>
      <c r="L10" s="208"/>
      <c r="M10" s="352">
        <f>L10+J10+H10</f>
        <v>0</v>
      </c>
    </row>
    <row r="11" spans="1:14">
      <c r="A11" s="102"/>
      <c r="B11" s="102"/>
      <c r="C11" s="99" t="s">
        <v>14</v>
      </c>
      <c r="D11" s="223" t="s">
        <v>11</v>
      </c>
      <c r="E11" s="100">
        <v>2.1499999999999998E-2</v>
      </c>
      <c r="F11" s="101">
        <f>F10*E11</f>
        <v>0.81699999999999995</v>
      </c>
      <c r="G11" s="119"/>
      <c r="H11" s="119">
        <f>F11*G11</f>
        <v>0</v>
      </c>
      <c r="I11" s="119"/>
      <c r="J11" s="119">
        <f>I11*F11</f>
        <v>0</v>
      </c>
      <c r="K11" s="119"/>
      <c r="L11" s="119"/>
      <c r="M11" s="224">
        <f>H11+J11+L11</f>
        <v>0</v>
      </c>
    </row>
    <row r="12" spans="1:14" ht="26.4">
      <c r="A12" s="102"/>
      <c r="B12" s="114" t="s">
        <v>70</v>
      </c>
      <c r="C12" s="99" t="s">
        <v>152</v>
      </c>
      <c r="D12" s="102" t="s">
        <v>196</v>
      </c>
      <c r="E12" s="100">
        <v>4.82E-2</v>
      </c>
      <c r="F12" s="101">
        <f>E12*F10</f>
        <v>1.8315999999999999</v>
      </c>
      <c r="G12" s="119"/>
      <c r="H12" s="119">
        <f>F12*G12</f>
        <v>0</v>
      </c>
      <c r="I12" s="119"/>
      <c r="J12" s="119">
        <f>I12*F12</f>
        <v>0</v>
      </c>
      <c r="K12" s="119"/>
      <c r="L12" s="101">
        <f>K12*F12</f>
        <v>0</v>
      </c>
      <c r="M12" s="224">
        <f>H12+J12+L12</f>
        <v>0</v>
      </c>
      <c r="N12" s="255"/>
    </row>
    <row r="13" spans="1:14" ht="26.4">
      <c r="A13" s="189">
        <v>3</v>
      </c>
      <c r="B13" s="186" t="s">
        <v>83</v>
      </c>
      <c r="C13" s="367" t="s">
        <v>153</v>
      </c>
      <c r="D13" s="281" t="s">
        <v>137</v>
      </c>
      <c r="E13" s="187"/>
      <c r="F13" s="317">
        <v>4</v>
      </c>
      <c r="G13" s="318"/>
      <c r="H13" s="188"/>
      <c r="I13" s="187"/>
      <c r="J13" s="188"/>
      <c r="K13" s="187"/>
      <c r="L13" s="188"/>
      <c r="M13" s="188"/>
      <c r="N13" s="255"/>
    </row>
    <row r="14" spans="1:14">
      <c r="A14" s="109"/>
      <c r="B14" s="103"/>
      <c r="C14" s="107" t="s">
        <v>14</v>
      </c>
      <c r="D14" s="223" t="s">
        <v>11</v>
      </c>
      <c r="E14" s="105">
        <f>474/100</f>
        <v>4.74</v>
      </c>
      <c r="F14" s="166">
        <f>F13*E14</f>
        <v>18.96</v>
      </c>
      <c r="G14" s="167"/>
      <c r="H14" s="108"/>
      <c r="I14" s="100"/>
      <c r="J14" s="108">
        <f>F14*I14</f>
        <v>0</v>
      </c>
      <c r="K14" s="105"/>
      <c r="L14" s="108"/>
      <c r="M14" s="224">
        <f>H14+J14+L14</f>
        <v>0</v>
      </c>
      <c r="N14" s="255"/>
    </row>
    <row r="15" spans="1:14" ht="26.4">
      <c r="A15" s="189">
        <v>4</v>
      </c>
      <c r="B15" s="186" t="s">
        <v>76</v>
      </c>
      <c r="C15" s="367" t="s">
        <v>154</v>
      </c>
      <c r="D15" s="281" t="s">
        <v>137</v>
      </c>
      <c r="E15" s="187"/>
      <c r="F15" s="316">
        <v>2.4</v>
      </c>
      <c r="G15" s="187"/>
      <c r="H15" s="188"/>
      <c r="I15" s="187"/>
      <c r="J15" s="188"/>
      <c r="K15" s="187"/>
      <c r="L15" s="188"/>
      <c r="M15" s="188"/>
      <c r="N15" s="255"/>
    </row>
    <row r="16" spans="1:14">
      <c r="A16" s="109"/>
      <c r="B16" s="109"/>
      <c r="C16" s="107" t="s">
        <v>155</v>
      </c>
      <c r="D16" s="223" t="s">
        <v>11</v>
      </c>
      <c r="E16" s="168">
        <f>17.8/10</f>
        <v>1.78</v>
      </c>
      <c r="F16" s="108">
        <f>F15*E16</f>
        <v>4.2720000000000002</v>
      </c>
      <c r="G16" s="105"/>
      <c r="H16" s="108"/>
      <c r="I16" s="105"/>
      <c r="J16" s="108">
        <f>F16*I16</f>
        <v>0</v>
      </c>
      <c r="K16" s="105"/>
      <c r="L16" s="108"/>
      <c r="M16" s="224">
        <f>H16+J16+L16</f>
        <v>0</v>
      </c>
      <c r="N16" s="255"/>
    </row>
    <row r="17" spans="1:14">
      <c r="A17" s="109"/>
      <c r="B17" s="109"/>
      <c r="C17" s="109" t="s">
        <v>21</v>
      </c>
      <c r="D17" s="105"/>
      <c r="E17" s="105"/>
      <c r="F17" s="108"/>
      <c r="G17" s="105"/>
      <c r="H17" s="108"/>
      <c r="I17" s="105"/>
      <c r="J17" s="108"/>
      <c r="K17" s="105"/>
      <c r="L17" s="108"/>
      <c r="M17" s="108"/>
      <c r="N17" s="255"/>
    </row>
    <row r="18" spans="1:14" ht="15.6">
      <c r="A18" s="109"/>
      <c r="B18" s="109"/>
      <c r="C18" s="107" t="s">
        <v>156</v>
      </c>
      <c r="D18" s="339" t="s">
        <v>137</v>
      </c>
      <c r="E18" s="105">
        <v>1.22</v>
      </c>
      <c r="F18" s="108">
        <f>F15*E18</f>
        <v>2.9279999999999999</v>
      </c>
      <c r="G18" s="105"/>
      <c r="H18" s="108">
        <f>F18*G18</f>
        <v>0</v>
      </c>
      <c r="I18" s="105"/>
      <c r="J18" s="108"/>
      <c r="K18" s="105"/>
      <c r="L18" s="108"/>
      <c r="M18" s="224">
        <f>H18+J18+L18</f>
        <v>0</v>
      </c>
      <c r="N18" s="255"/>
    </row>
    <row r="19" spans="1:14" ht="39.6">
      <c r="A19" s="351">
        <v>5</v>
      </c>
      <c r="B19" s="186" t="s">
        <v>65</v>
      </c>
      <c r="C19" s="189" t="s">
        <v>157</v>
      </c>
      <c r="D19" s="281" t="s">
        <v>137</v>
      </c>
      <c r="E19" s="189"/>
      <c r="F19" s="189">
        <v>19.2</v>
      </c>
      <c r="G19" s="334"/>
      <c r="H19" s="190"/>
      <c r="I19" s="187"/>
      <c r="J19" s="190"/>
      <c r="K19" s="331"/>
      <c r="L19" s="190"/>
      <c r="M19" s="190"/>
      <c r="N19" s="255"/>
    </row>
    <row r="20" spans="1:14">
      <c r="A20" s="353"/>
      <c r="B20" s="109"/>
      <c r="C20" s="107" t="s">
        <v>57</v>
      </c>
      <c r="D20" s="223" t="s">
        <v>11</v>
      </c>
      <c r="E20" s="109">
        <v>8.01</v>
      </c>
      <c r="F20" s="109">
        <f>F19*E20</f>
        <v>153.792</v>
      </c>
      <c r="G20" s="127"/>
      <c r="H20" s="106"/>
      <c r="I20" s="100"/>
      <c r="J20" s="106">
        <f>F20*I20</f>
        <v>0</v>
      </c>
      <c r="K20" s="169"/>
      <c r="L20" s="106"/>
      <c r="M20" s="224">
        <f>H20+J20+L20</f>
        <v>0</v>
      </c>
      <c r="N20" s="255"/>
    </row>
    <row r="21" spans="1:14">
      <c r="A21" s="353"/>
      <c r="B21" s="109"/>
      <c r="C21" s="107" t="s">
        <v>13</v>
      </c>
      <c r="D21" s="109" t="s">
        <v>2</v>
      </c>
      <c r="E21" s="109">
        <v>1.23</v>
      </c>
      <c r="F21" s="106">
        <f>F19*E21</f>
        <v>23.616</v>
      </c>
      <c r="G21" s="127"/>
      <c r="H21" s="106"/>
      <c r="I21" s="105"/>
      <c r="J21" s="106"/>
      <c r="K21" s="169"/>
      <c r="L21" s="106">
        <f>F21*K21</f>
        <v>0</v>
      </c>
      <c r="M21" s="224">
        <f>H21+J21+L21</f>
        <v>0</v>
      </c>
      <c r="N21" s="255"/>
    </row>
    <row r="22" spans="1:14">
      <c r="A22" s="353"/>
      <c r="B22" s="109"/>
      <c r="C22" s="109" t="s">
        <v>21</v>
      </c>
      <c r="D22" s="109"/>
      <c r="E22" s="109"/>
      <c r="F22" s="106"/>
      <c r="G22" s="127"/>
      <c r="H22" s="106"/>
      <c r="I22" s="105"/>
      <c r="J22" s="106"/>
      <c r="K22" s="169"/>
      <c r="L22" s="106"/>
      <c r="M22" s="106"/>
      <c r="N22" s="255"/>
    </row>
    <row r="23" spans="1:14">
      <c r="A23" s="353"/>
      <c r="B23" s="109"/>
      <c r="C23" s="107" t="s">
        <v>158</v>
      </c>
      <c r="D23" s="109" t="s">
        <v>54</v>
      </c>
      <c r="E23" s="109"/>
      <c r="F23" s="109">
        <v>1.63</v>
      </c>
      <c r="G23" s="127"/>
      <c r="H23" s="106">
        <f t="shared" ref="H23:H30" si="0">G23*F23</f>
        <v>0</v>
      </c>
      <c r="I23" s="105"/>
      <c r="J23" s="106"/>
      <c r="K23" s="169"/>
      <c r="L23" s="106"/>
      <c r="M23" s="224">
        <f t="shared" ref="M23:M34" si="1">H23+J23+L23</f>
        <v>0</v>
      </c>
      <c r="N23" s="255"/>
    </row>
    <row r="24" spans="1:14">
      <c r="A24" s="353"/>
      <c r="B24" s="109"/>
      <c r="C24" s="107" t="s">
        <v>105</v>
      </c>
      <c r="D24" s="109" t="s">
        <v>54</v>
      </c>
      <c r="E24" s="109"/>
      <c r="F24" s="109">
        <v>0.06</v>
      </c>
      <c r="G24" s="127"/>
      <c r="H24" s="106">
        <f t="shared" si="0"/>
        <v>0</v>
      </c>
      <c r="I24" s="105"/>
      <c r="J24" s="106"/>
      <c r="K24" s="169"/>
      <c r="L24" s="106"/>
      <c r="M24" s="224">
        <f t="shared" si="1"/>
        <v>0</v>
      </c>
      <c r="N24" s="255"/>
    </row>
    <row r="25" spans="1:14" ht="15.6">
      <c r="A25" s="353"/>
      <c r="B25" s="109"/>
      <c r="C25" s="107" t="s">
        <v>159</v>
      </c>
      <c r="D25" s="339" t="s">
        <v>137</v>
      </c>
      <c r="E25" s="109">
        <f>101.5/100</f>
        <v>1.0149999999999999</v>
      </c>
      <c r="F25" s="106">
        <f>F19*E25</f>
        <v>19.487999999999996</v>
      </c>
      <c r="G25" s="171"/>
      <c r="H25" s="106">
        <f t="shared" si="0"/>
        <v>0</v>
      </c>
      <c r="I25" s="105"/>
      <c r="J25" s="106"/>
      <c r="K25" s="169"/>
      <c r="L25" s="106"/>
      <c r="M25" s="224">
        <f t="shared" si="1"/>
        <v>0</v>
      </c>
      <c r="N25" s="255"/>
    </row>
    <row r="26" spans="1:14">
      <c r="A26" s="353"/>
      <c r="B26" s="109" t="s">
        <v>87</v>
      </c>
      <c r="C26" s="107" t="s">
        <v>160</v>
      </c>
      <c r="D26" s="109" t="s">
        <v>20</v>
      </c>
      <c r="E26" s="109">
        <v>2.9049999999999998</v>
      </c>
      <c r="F26" s="106">
        <f>F19*E26</f>
        <v>55.775999999999996</v>
      </c>
      <c r="G26" s="127"/>
      <c r="H26" s="106">
        <f t="shared" si="0"/>
        <v>0</v>
      </c>
      <c r="I26" s="105"/>
      <c r="J26" s="106"/>
      <c r="K26" s="169"/>
      <c r="L26" s="106"/>
      <c r="M26" s="224">
        <f t="shared" si="1"/>
        <v>0</v>
      </c>
      <c r="N26" s="255"/>
    </row>
    <row r="27" spans="1:14">
      <c r="A27" s="353"/>
      <c r="B27" s="109" t="s">
        <v>88</v>
      </c>
      <c r="C27" s="107" t="s">
        <v>161</v>
      </c>
      <c r="D27" s="109" t="s">
        <v>6</v>
      </c>
      <c r="E27" s="109">
        <v>1.28</v>
      </c>
      <c r="F27" s="109">
        <f>F19*E27</f>
        <v>24.576000000000001</v>
      </c>
      <c r="G27" s="127"/>
      <c r="H27" s="106">
        <f t="shared" si="0"/>
        <v>0</v>
      </c>
      <c r="I27" s="105"/>
      <c r="J27" s="106"/>
      <c r="K27" s="169"/>
      <c r="L27" s="106"/>
      <c r="M27" s="224">
        <f t="shared" si="1"/>
        <v>0</v>
      </c>
      <c r="N27" s="255"/>
    </row>
    <row r="28" spans="1:14" ht="15.6">
      <c r="A28" s="353"/>
      <c r="B28" s="256" t="s">
        <v>102</v>
      </c>
      <c r="C28" s="107" t="s">
        <v>99</v>
      </c>
      <c r="D28" s="339" t="s">
        <v>137</v>
      </c>
      <c r="E28" s="109">
        <f>0.24/100</f>
        <v>2.3999999999999998E-3</v>
      </c>
      <c r="F28" s="106">
        <f>F19*E28</f>
        <v>4.6079999999999996E-2</v>
      </c>
      <c r="G28" s="127"/>
      <c r="H28" s="106">
        <f t="shared" si="0"/>
        <v>0</v>
      </c>
      <c r="I28" s="105"/>
      <c r="J28" s="106"/>
      <c r="K28" s="169"/>
      <c r="L28" s="106"/>
      <c r="M28" s="224">
        <f t="shared" si="1"/>
        <v>0</v>
      </c>
      <c r="N28" s="255"/>
    </row>
    <row r="29" spans="1:14" ht="15.6">
      <c r="A29" s="353"/>
      <c r="B29" s="109" t="s">
        <v>103</v>
      </c>
      <c r="C29" s="107" t="s">
        <v>100</v>
      </c>
      <c r="D29" s="339" t="s">
        <v>137</v>
      </c>
      <c r="E29" s="109">
        <f>0.63/100</f>
        <v>6.3E-3</v>
      </c>
      <c r="F29" s="106">
        <f>F19*E29</f>
        <v>0.12096</v>
      </c>
      <c r="G29" s="127"/>
      <c r="H29" s="106">
        <f t="shared" si="0"/>
        <v>0</v>
      </c>
      <c r="I29" s="105"/>
      <c r="J29" s="106"/>
      <c r="K29" s="169"/>
      <c r="L29" s="106"/>
      <c r="M29" s="224">
        <f t="shared" si="1"/>
        <v>0</v>
      </c>
      <c r="N29" s="255"/>
    </row>
    <row r="30" spans="1:14" ht="15.6">
      <c r="A30" s="353"/>
      <c r="B30" s="256" t="s">
        <v>104</v>
      </c>
      <c r="C30" s="107" t="s">
        <v>101</v>
      </c>
      <c r="D30" s="339" t="s">
        <v>137</v>
      </c>
      <c r="E30" s="109">
        <f>3.09/100</f>
        <v>3.0899999999999997E-2</v>
      </c>
      <c r="F30" s="106">
        <f>F19*E30</f>
        <v>0.59327999999999992</v>
      </c>
      <c r="G30" s="127"/>
      <c r="H30" s="106">
        <f t="shared" si="0"/>
        <v>0</v>
      </c>
      <c r="I30" s="105"/>
      <c r="J30" s="106"/>
      <c r="K30" s="169"/>
      <c r="L30" s="106"/>
      <c r="M30" s="224">
        <f t="shared" si="1"/>
        <v>0</v>
      </c>
      <c r="N30" s="255"/>
    </row>
    <row r="31" spans="1:14">
      <c r="A31" s="353"/>
      <c r="B31" s="109"/>
      <c r="C31" s="107" t="s">
        <v>162</v>
      </c>
      <c r="D31" s="109" t="s">
        <v>2</v>
      </c>
      <c r="E31" s="109">
        <v>2.09</v>
      </c>
      <c r="F31" s="106">
        <f>F19*E31</f>
        <v>40.127999999999993</v>
      </c>
      <c r="G31" s="127"/>
      <c r="H31" s="106">
        <f>G31*F31</f>
        <v>0</v>
      </c>
      <c r="I31" s="105"/>
      <c r="J31" s="106"/>
      <c r="K31" s="169"/>
      <c r="L31" s="106"/>
      <c r="M31" s="224">
        <f t="shared" si="1"/>
        <v>0</v>
      </c>
      <c r="N31" s="255"/>
    </row>
    <row r="32" spans="1:14" ht="41.4">
      <c r="A32" s="220">
        <v>6</v>
      </c>
      <c r="B32" s="220" t="s">
        <v>69</v>
      </c>
      <c r="C32" s="369" t="s">
        <v>136</v>
      </c>
      <c r="D32" s="216" t="s">
        <v>137</v>
      </c>
      <c r="E32" s="216"/>
      <c r="F32" s="217">
        <f>F25</f>
        <v>19.487999999999996</v>
      </c>
      <c r="G32" s="216"/>
      <c r="H32" s="218"/>
      <c r="I32" s="216"/>
      <c r="J32" s="218"/>
      <c r="K32" s="218"/>
      <c r="L32" s="218">
        <f>F32*K32</f>
        <v>0</v>
      </c>
      <c r="M32" s="218">
        <f t="shared" si="1"/>
        <v>0</v>
      </c>
    </row>
    <row r="33" spans="1:19" ht="27.6">
      <c r="A33" s="220">
        <v>7</v>
      </c>
      <c r="B33" s="220" t="s">
        <v>125</v>
      </c>
      <c r="C33" s="369" t="s">
        <v>128</v>
      </c>
      <c r="D33" s="216" t="s">
        <v>56</v>
      </c>
      <c r="E33" s="216"/>
      <c r="F33" s="217">
        <v>1</v>
      </c>
      <c r="G33" s="216"/>
      <c r="H33" s="218">
        <f>F33*G33</f>
        <v>0</v>
      </c>
      <c r="I33" s="216"/>
      <c r="J33" s="218">
        <f>F33*I33</f>
        <v>0</v>
      </c>
      <c r="K33" s="218"/>
      <c r="L33" s="218"/>
      <c r="M33" s="218">
        <f t="shared" si="1"/>
        <v>0</v>
      </c>
    </row>
    <row r="34" spans="1:19" ht="27.6">
      <c r="A34" s="220">
        <v>8</v>
      </c>
      <c r="B34" s="220" t="s">
        <v>109</v>
      </c>
      <c r="C34" s="369" t="s">
        <v>110</v>
      </c>
      <c r="D34" s="216" t="s">
        <v>111</v>
      </c>
      <c r="E34" s="216"/>
      <c r="F34" s="217">
        <v>24</v>
      </c>
      <c r="G34" s="216"/>
      <c r="H34" s="218"/>
      <c r="I34" s="216"/>
      <c r="J34" s="218"/>
      <c r="K34" s="218"/>
      <c r="L34" s="218">
        <f>F34*K34</f>
        <v>0</v>
      </c>
      <c r="M34" s="218">
        <f t="shared" si="1"/>
        <v>0</v>
      </c>
    </row>
    <row r="35" spans="1:19" ht="27.6">
      <c r="A35" s="281">
        <v>9</v>
      </c>
      <c r="B35" s="280" t="s">
        <v>22</v>
      </c>
      <c r="C35" s="369" t="s">
        <v>119</v>
      </c>
      <c r="D35" s="281" t="s">
        <v>52</v>
      </c>
      <c r="E35" s="281"/>
      <c r="F35" s="282">
        <v>9</v>
      </c>
      <c r="G35" s="281"/>
      <c r="H35" s="283"/>
      <c r="I35" s="281"/>
      <c r="J35" s="283"/>
      <c r="K35" s="281"/>
      <c r="L35" s="283"/>
      <c r="M35" s="354"/>
      <c r="N35" s="255"/>
    </row>
    <row r="36" spans="1:19" s="278" customFormat="1">
      <c r="A36" s="355"/>
      <c r="B36" s="222"/>
      <c r="C36" s="368" t="s">
        <v>10</v>
      </c>
      <c r="D36" s="284" t="s">
        <v>11</v>
      </c>
      <c r="E36" s="285">
        <f>(40.2+1.06*2)/100</f>
        <v>0.42320000000000002</v>
      </c>
      <c r="F36" s="285">
        <f>F35*E36</f>
        <v>3.8088000000000002</v>
      </c>
      <c r="G36" s="286"/>
      <c r="H36" s="285"/>
      <c r="I36" s="286"/>
      <c r="J36" s="285">
        <f>F36*I36</f>
        <v>0</v>
      </c>
      <c r="K36" s="286"/>
      <c r="L36" s="285"/>
      <c r="M36" s="224">
        <f>H36+J36+L36</f>
        <v>0</v>
      </c>
      <c r="N36" s="255"/>
    </row>
    <row r="37" spans="1:19">
      <c r="A37" s="355"/>
      <c r="B37" s="222"/>
      <c r="C37" s="368" t="s">
        <v>9</v>
      </c>
      <c r="D37" s="284" t="s">
        <v>2</v>
      </c>
      <c r="E37" s="287">
        <f>(1.74+0.28*2)/100</f>
        <v>2.3E-2</v>
      </c>
      <c r="F37" s="285">
        <f>E37*F35</f>
        <v>0.20699999999999999</v>
      </c>
      <c r="G37" s="286"/>
      <c r="H37" s="285"/>
      <c r="I37" s="286"/>
      <c r="J37" s="285"/>
      <c r="K37" s="288"/>
      <c r="L37" s="285">
        <f>F37*K37</f>
        <v>0</v>
      </c>
      <c r="M37" s="224">
        <f>H37+J37+L37</f>
        <v>0</v>
      </c>
      <c r="N37" s="255"/>
    </row>
    <row r="38" spans="1:19" ht="27.6">
      <c r="A38" s="355"/>
      <c r="B38" s="221" t="s">
        <v>118</v>
      </c>
      <c r="C38" s="368" t="s">
        <v>120</v>
      </c>
      <c r="D38" s="284" t="s">
        <v>3</v>
      </c>
      <c r="E38" s="287">
        <f>(3.06+0.51*2)/100</f>
        <v>4.0800000000000003E-2</v>
      </c>
      <c r="F38" s="288">
        <f>E38*F35</f>
        <v>0.36720000000000003</v>
      </c>
      <c r="G38" s="288"/>
      <c r="H38" s="288">
        <f>G38*F38</f>
        <v>0</v>
      </c>
      <c r="I38" s="288"/>
      <c r="J38" s="288"/>
      <c r="K38" s="288"/>
      <c r="L38" s="288"/>
      <c r="M38" s="224">
        <f>H38+J38+L38</f>
        <v>0</v>
      </c>
      <c r="N38" s="255"/>
    </row>
    <row r="39" spans="1:19">
      <c r="A39" s="355"/>
      <c r="B39" s="222"/>
      <c r="C39" s="368" t="s">
        <v>1</v>
      </c>
      <c r="D39" s="284" t="s">
        <v>2</v>
      </c>
      <c r="E39" s="287">
        <f>6.64/100</f>
        <v>6.6400000000000001E-2</v>
      </c>
      <c r="F39" s="285">
        <f>E39*F35</f>
        <v>0.59760000000000002</v>
      </c>
      <c r="G39" s="288"/>
      <c r="H39" s="288">
        <f>G39*F39</f>
        <v>0</v>
      </c>
      <c r="I39" s="285"/>
      <c r="J39" s="285"/>
      <c r="K39" s="286"/>
      <c r="L39" s="285"/>
      <c r="M39" s="224">
        <f>H39+J39+L39</f>
        <v>0</v>
      </c>
      <c r="N39" s="255"/>
      <c r="S39" s="172"/>
    </row>
    <row r="40" spans="1:19" ht="41.4">
      <c r="A40" s="292">
        <v>10</v>
      </c>
      <c r="B40" s="211" t="s">
        <v>66</v>
      </c>
      <c r="C40" s="295" t="s">
        <v>77</v>
      </c>
      <c r="D40" s="212" t="s">
        <v>8</v>
      </c>
      <c r="E40" s="212"/>
      <c r="F40" s="213">
        <f>11.5*1*1/1000</f>
        <v>1.15E-2</v>
      </c>
      <c r="G40" s="214"/>
      <c r="H40" s="214"/>
      <c r="I40" s="214"/>
      <c r="J40" s="214"/>
      <c r="K40" s="214"/>
      <c r="L40" s="214"/>
      <c r="M40" s="356"/>
      <c r="N40" s="255"/>
    </row>
    <row r="41" spans="1:19">
      <c r="A41" s="294"/>
      <c r="B41" s="93"/>
      <c r="C41" s="124" t="s">
        <v>57</v>
      </c>
      <c r="D41" s="90" t="s">
        <v>11</v>
      </c>
      <c r="E41" s="118">
        <v>32</v>
      </c>
      <c r="F41" s="95">
        <f>E41*F40</f>
        <v>0.36799999999999999</v>
      </c>
      <c r="G41" s="95"/>
      <c r="H41" s="95"/>
      <c r="I41" s="91"/>
      <c r="J41" s="95">
        <f>I41*F41</f>
        <v>0</v>
      </c>
      <c r="K41" s="95"/>
      <c r="L41" s="95"/>
      <c r="M41" s="224">
        <f>H41+J41+L41</f>
        <v>0</v>
      </c>
      <c r="N41" s="255"/>
    </row>
    <row r="42" spans="1:19">
      <c r="A42" s="294"/>
      <c r="B42" s="93"/>
      <c r="C42" s="93" t="s">
        <v>9</v>
      </c>
      <c r="D42" s="92" t="s">
        <v>2</v>
      </c>
      <c r="E42" s="118">
        <v>1.99</v>
      </c>
      <c r="F42" s="95">
        <f>E42*F40</f>
        <v>2.2884999999999999E-2</v>
      </c>
      <c r="G42" s="95"/>
      <c r="H42" s="95"/>
      <c r="I42" s="95"/>
      <c r="J42" s="95"/>
      <c r="K42" s="95"/>
      <c r="L42" s="95">
        <f>K42*F42</f>
        <v>0</v>
      </c>
      <c r="M42" s="224">
        <f>H42+J42+L42</f>
        <v>0</v>
      </c>
      <c r="N42" s="255"/>
    </row>
    <row r="43" spans="1:19">
      <c r="A43" s="294"/>
      <c r="B43" s="92"/>
      <c r="C43" s="93" t="s">
        <v>78</v>
      </c>
      <c r="D43" s="92" t="s">
        <v>15</v>
      </c>
      <c r="E43" s="90"/>
      <c r="F43" s="96">
        <v>1</v>
      </c>
      <c r="G43" s="96"/>
      <c r="H43" s="96">
        <f>G43*F43</f>
        <v>0</v>
      </c>
      <c r="I43" s="95"/>
      <c r="J43" s="95"/>
      <c r="K43" s="95"/>
      <c r="L43" s="95"/>
      <c r="M43" s="224">
        <f>H43+J43+L43</f>
        <v>0</v>
      </c>
      <c r="N43" s="255"/>
    </row>
    <row r="44" spans="1:19" ht="27.6">
      <c r="A44" s="294"/>
      <c r="B44" s="92" t="s">
        <v>17</v>
      </c>
      <c r="C44" s="93" t="s">
        <v>67</v>
      </c>
      <c r="D44" s="92" t="s">
        <v>15</v>
      </c>
      <c r="E44" s="90"/>
      <c r="F44" s="96">
        <v>1</v>
      </c>
      <c r="G44" s="96"/>
      <c r="H44" s="96">
        <f>G44*F44</f>
        <v>0</v>
      </c>
      <c r="I44" s="95"/>
      <c r="J44" s="95"/>
      <c r="K44" s="95"/>
      <c r="L44" s="95"/>
      <c r="M44" s="224">
        <f>H44+J44+L44</f>
        <v>0</v>
      </c>
      <c r="N44" s="255"/>
    </row>
    <row r="45" spans="1:19">
      <c r="A45" s="294"/>
      <c r="B45" s="93"/>
      <c r="C45" s="139" t="s">
        <v>1</v>
      </c>
      <c r="D45" s="90" t="s">
        <v>2</v>
      </c>
      <c r="E45" s="90">
        <v>2.78</v>
      </c>
      <c r="F45" s="94">
        <f>E45*F40</f>
        <v>3.1969999999999998E-2</v>
      </c>
      <c r="G45" s="95"/>
      <c r="H45" s="95">
        <f>G45*F45</f>
        <v>0</v>
      </c>
      <c r="I45" s="95"/>
      <c r="J45" s="95"/>
      <c r="K45" s="95"/>
      <c r="L45" s="95"/>
      <c r="M45" s="224">
        <f>H45+J45+L45</f>
        <v>0</v>
      </c>
    </row>
    <row r="46" spans="1:19">
      <c r="A46" s="292">
        <v>11</v>
      </c>
      <c r="B46" s="323" t="s">
        <v>75</v>
      </c>
      <c r="C46" s="324" t="s">
        <v>163</v>
      </c>
      <c r="D46" s="325" t="s">
        <v>54</v>
      </c>
      <c r="E46" s="325"/>
      <c r="F46" s="326">
        <v>0.06</v>
      </c>
      <c r="G46" s="257"/>
      <c r="H46" s="257"/>
      <c r="I46" s="257"/>
      <c r="J46" s="257"/>
      <c r="K46" s="257"/>
      <c r="L46" s="257"/>
      <c r="M46" s="258"/>
    </row>
    <row r="47" spans="1:19">
      <c r="A47" s="105"/>
      <c r="B47" s="259"/>
      <c r="C47" s="107" t="s">
        <v>14</v>
      </c>
      <c r="D47" s="90" t="s">
        <v>11</v>
      </c>
      <c r="E47" s="105">
        <v>22.6</v>
      </c>
      <c r="F47" s="108">
        <f>F46*E47</f>
        <v>1.3560000000000001</v>
      </c>
      <c r="G47" s="260"/>
      <c r="H47" s="260"/>
      <c r="I47" s="261"/>
      <c r="J47" s="261">
        <f>I47*F47</f>
        <v>0</v>
      </c>
      <c r="K47" s="260"/>
      <c r="L47" s="260"/>
      <c r="M47" s="224">
        <f>H47+J47+L47</f>
        <v>0</v>
      </c>
    </row>
    <row r="48" spans="1:19">
      <c r="A48" s="262"/>
      <c r="B48" s="102" t="s">
        <v>117</v>
      </c>
      <c r="C48" s="173" t="s">
        <v>164</v>
      </c>
      <c r="D48" s="168" t="s">
        <v>196</v>
      </c>
      <c r="E48" s="263">
        <v>5.45</v>
      </c>
      <c r="F48" s="264">
        <f>E48*F46</f>
        <v>0.32700000000000001</v>
      </c>
      <c r="G48" s="265"/>
      <c r="H48" s="265"/>
      <c r="I48" s="265"/>
      <c r="J48" s="261"/>
      <c r="K48" s="266"/>
      <c r="L48" s="265">
        <f>F48*K48</f>
        <v>0</v>
      </c>
      <c r="M48" s="224">
        <f>H48+J48+L48</f>
        <v>0</v>
      </c>
    </row>
    <row r="49" spans="1:13">
      <c r="A49" s="105"/>
      <c r="B49" s="103"/>
      <c r="C49" s="267" t="s">
        <v>13</v>
      </c>
      <c r="D49" s="105" t="s">
        <v>2</v>
      </c>
      <c r="E49" s="105">
        <v>1.33</v>
      </c>
      <c r="F49" s="106">
        <f>E49*F46</f>
        <v>7.9799999999999996E-2</v>
      </c>
      <c r="G49" s="261"/>
      <c r="H49" s="268"/>
      <c r="I49" s="261"/>
      <c r="J49" s="268"/>
      <c r="K49" s="266"/>
      <c r="L49" s="265">
        <f>F49*K49</f>
        <v>0</v>
      </c>
      <c r="M49" s="224">
        <f>H49+J49+L49</f>
        <v>0</v>
      </c>
    </row>
    <row r="50" spans="1:13">
      <c r="A50" s="105"/>
      <c r="B50" s="103"/>
      <c r="C50" s="114" t="s">
        <v>21</v>
      </c>
      <c r="D50" s="105"/>
      <c r="E50" s="105"/>
      <c r="F50" s="106"/>
      <c r="G50" s="261"/>
      <c r="H50" s="268"/>
      <c r="I50" s="261"/>
      <c r="J50" s="268"/>
      <c r="K50" s="265"/>
      <c r="L50" s="265"/>
      <c r="M50" s="261"/>
    </row>
    <row r="51" spans="1:13">
      <c r="A51" s="170"/>
      <c r="B51" s="103"/>
      <c r="C51" s="269" t="s">
        <v>165</v>
      </c>
      <c r="D51" s="105" t="s">
        <v>54</v>
      </c>
      <c r="E51" s="270">
        <v>1</v>
      </c>
      <c r="F51" s="271">
        <f>E51*F46</f>
        <v>0.06</v>
      </c>
      <c r="G51" s="272"/>
      <c r="H51" s="268">
        <f>F51*G51</f>
        <v>0</v>
      </c>
      <c r="I51" s="265"/>
      <c r="J51" s="265"/>
      <c r="K51" s="265"/>
      <c r="L51" s="265"/>
      <c r="M51" s="224">
        <f>H51+J51+L51</f>
        <v>0</v>
      </c>
    </row>
    <row r="52" spans="1:13">
      <c r="A52" s="170"/>
      <c r="B52" s="103"/>
      <c r="C52" s="267" t="s">
        <v>166</v>
      </c>
      <c r="D52" s="105" t="s">
        <v>20</v>
      </c>
      <c r="E52" s="273">
        <v>2.4</v>
      </c>
      <c r="F52" s="263">
        <f>E52*F46</f>
        <v>0.14399999999999999</v>
      </c>
      <c r="G52" s="272"/>
      <c r="H52" s="268">
        <f>F52*G52</f>
        <v>0</v>
      </c>
      <c r="I52" s="265"/>
      <c r="J52" s="265"/>
      <c r="K52" s="265"/>
      <c r="L52" s="265"/>
      <c r="M52" s="224">
        <f>H52+J52+L52</f>
        <v>0</v>
      </c>
    </row>
    <row r="53" spans="1:13">
      <c r="A53" s="170"/>
      <c r="B53" s="103"/>
      <c r="C53" s="267" t="s">
        <v>167</v>
      </c>
      <c r="D53" s="105" t="s">
        <v>20</v>
      </c>
      <c r="E53" s="273">
        <v>13.4</v>
      </c>
      <c r="F53" s="263">
        <f>E53*F46</f>
        <v>0.80399999999999994</v>
      </c>
      <c r="G53" s="274"/>
      <c r="H53" s="268">
        <f>F53*G53</f>
        <v>0</v>
      </c>
      <c r="I53" s="265"/>
      <c r="J53" s="265"/>
      <c r="K53" s="265"/>
      <c r="L53" s="265"/>
      <c r="M53" s="224">
        <f>H53+J53+L53</f>
        <v>0</v>
      </c>
    </row>
    <row r="54" spans="1:13">
      <c r="A54" s="170"/>
      <c r="B54" s="263"/>
      <c r="C54" s="174" t="s">
        <v>1</v>
      </c>
      <c r="D54" s="175" t="s">
        <v>79</v>
      </c>
      <c r="E54" s="273">
        <v>2.78</v>
      </c>
      <c r="F54" s="263">
        <f>E54*F46</f>
        <v>0.16679999999999998</v>
      </c>
      <c r="G54" s="274"/>
      <c r="H54" s="268">
        <f>F54*G54</f>
        <v>0</v>
      </c>
      <c r="I54" s="265"/>
      <c r="J54" s="265"/>
      <c r="K54" s="265"/>
      <c r="L54" s="265"/>
      <c r="M54" s="224">
        <f>H54+J54+L54</f>
        <v>0</v>
      </c>
    </row>
    <row r="55" spans="1:13" ht="27.6">
      <c r="A55" s="234">
        <v>12</v>
      </c>
      <c r="B55" s="232" t="s">
        <v>74</v>
      </c>
      <c r="C55" s="233" t="s">
        <v>121</v>
      </c>
      <c r="D55" s="234" t="s">
        <v>51</v>
      </c>
      <c r="E55" s="235"/>
      <c r="F55" s="236">
        <v>15</v>
      </c>
      <c r="G55" s="235"/>
      <c r="H55" s="237"/>
      <c r="I55" s="235"/>
      <c r="J55" s="237"/>
      <c r="K55" s="235"/>
      <c r="L55" s="237"/>
      <c r="M55" s="237"/>
    </row>
    <row r="56" spans="1:13">
      <c r="A56" s="239"/>
      <c r="B56" s="219"/>
      <c r="C56" s="238" t="s">
        <v>10</v>
      </c>
      <c r="D56" s="239" t="s">
        <v>11</v>
      </c>
      <c r="E56" s="290">
        <f>8.22/100</f>
        <v>8.2200000000000009E-2</v>
      </c>
      <c r="F56" s="67">
        <f>F55*E56</f>
        <v>1.2330000000000001</v>
      </c>
      <c r="G56" s="241"/>
      <c r="H56" s="67"/>
      <c r="I56" s="242"/>
      <c r="J56" s="67">
        <f>F56*I56</f>
        <v>0</v>
      </c>
      <c r="K56" s="241"/>
      <c r="L56" s="67"/>
      <c r="M56" s="224">
        <f>H56+J56+L56</f>
        <v>0</v>
      </c>
    </row>
    <row r="57" spans="1:13">
      <c r="A57" s="239"/>
      <c r="B57" s="219"/>
      <c r="C57" s="238" t="s">
        <v>9</v>
      </c>
      <c r="D57" s="239" t="s">
        <v>2</v>
      </c>
      <c r="E57" s="290">
        <f>0.23/100</f>
        <v>2.3E-3</v>
      </c>
      <c r="F57" s="67">
        <f>F55*E57</f>
        <v>3.4500000000000003E-2</v>
      </c>
      <c r="G57" s="241"/>
      <c r="H57" s="67"/>
      <c r="I57" s="241"/>
      <c r="J57" s="67"/>
      <c r="K57" s="242"/>
      <c r="L57" s="67">
        <f>F57*K57</f>
        <v>0</v>
      </c>
      <c r="M57" s="224">
        <f>H57+J57+L57</f>
        <v>0</v>
      </c>
    </row>
    <row r="58" spans="1:13">
      <c r="A58" s="239"/>
      <c r="B58" s="219"/>
      <c r="C58" s="238" t="s">
        <v>47</v>
      </c>
      <c r="D58" s="239" t="s">
        <v>3</v>
      </c>
      <c r="E58" s="240">
        <f>125/100</f>
        <v>1.25</v>
      </c>
      <c r="F58" s="242">
        <f>F55*E58</f>
        <v>18.75</v>
      </c>
      <c r="G58" s="357"/>
      <c r="H58" s="67">
        <f>G58*F58</f>
        <v>0</v>
      </c>
      <c r="I58" s="241"/>
      <c r="J58" s="67"/>
      <c r="K58" s="241"/>
      <c r="L58" s="67"/>
      <c r="M58" s="224">
        <f>H58+J58+L58</f>
        <v>0</v>
      </c>
    </row>
    <row r="59" spans="1:13">
      <c r="A59" s="239"/>
      <c r="B59" s="219"/>
      <c r="C59" s="238" t="s">
        <v>1</v>
      </c>
      <c r="D59" s="239" t="s">
        <v>2</v>
      </c>
      <c r="E59" s="290">
        <f>2.68/100</f>
        <v>2.6800000000000001E-2</v>
      </c>
      <c r="F59" s="67">
        <f>F55*E59</f>
        <v>0.40200000000000002</v>
      </c>
      <c r="G59" s="242"/>
      <c r="H59" s="67">
        <f>G59*F59</f>
        <v>0</v>
      </c>
      <c r="I59" s="241"/>
      <c r="J59" s="67"/>
      <c r="K59" s="241"/>
      <c r="L59" s="67"/>
      <c r="M59" s="224">
        <f>H59+J59+L59</f>
        <v>0</v>
      </c>
    </row>
    <row r="60" spans="1:13">
      <c r="A60" s="234">
        <v>13</v>
      </c>
      <c r="B60" s="232" t="s">
        <v>112</v>
      </c>
      <c r="C60" s="233" t="s">
        <v>122</v>
      </c>
      <c r="D60" s="234" t="s">
        <v>3</v>
      </c>
      <c r="E60" s="235"/>
      <c r="F60" s="236">
        <v>15</v>
      </c>
      <c r="G60" s="235"/>
      <c r="H60" s="237"/>
      <c r="I60" s="235"/>
      <c r="J60" s="237"/>
      <c r="K60" s="235"/>
      <c r="L60" s="237"/>
      <c r="M60" s="237"/>
    </row>
    <row r="61" spans="1:13">
      <c r="A61" s="239"/>
      <c r="B61" s="219"/>
      <c r="C61" s="238" t="s">
        <v>10</v>
      </c>
      <c r="D61" s="239" t="s">
        <v>11</v>
      </c>
      <c r="E61" s="240">
        <f>16.5/100</f>
        <v>0.16500000000000001</v>
      </c>
      <c r="F61" s="67">
        <f>F60*E61</f>
        <v>2.4750000000000001</v>
      </c>
      <c r="G61" s="241"/>
      <c r="H61" s="67"/>
      <c r="I61" s="242"/>
      <c r="J61" s="67">
        <f>F61*I61</f>
        <v>0</v>
      </c>
      <c r="K61" s="241"/>
      <c r="L61" s="67"/>
      <c r="M61" s="224">
        <f>H61+J61+L61</f>
        <v>0</v>
      </c>
    </row>
    <row r="62" spans="1:13">
      <c r="A62" s="239"/>
      <c r="B62" s="219"/>
      <c r="C62" s="238" t="s">
        <v>9</v>
      </c>
      <c r="D62" s="239" t="s">
        <v>2</v>
      </c>
      <c r="E62" s="290">
        <f>0.07/100</f>
        <v>7.000000000000001E-4</v>
      </c>
      <c r="F62" s="240">
        <f>F60*E62</f>
        <v>1.0500000000000002E-2</v>
      </c>
      <c r="G62" s="241"/>
      <c r="H62" s="67"/>
      <c r="I62" s="241"/>
      <c r="J62" s="67"/>
      <c r="K62" s="242"/>
      <c r="L62" s="67">
        <f>F62*K62</f>
        <v>0</v>
      </c>
      <c r="M62" s="224">
        <f>H62+J62+L62</f>
        <v>0</v>
      </c>
    </row>
    <row r="63" spans="1:13">
      <c r="A63" s="239"/>
      <c r="B63" s="219"/>
      <c r="C63" s="238" t="s">
        <v>47</v>
      </c>
      <c r="D63" s="239" t="s">
        <v>3</v>
      </c>
      <c r="E63" s="240">
        <f>332/100</f>
        <v>3.32</v>
      </c>
      <c r="F63" s="242">
        <f>F60*E63</f>
        <v>49.8</v>
      </c>
      <c r="G63" s="357"/>
      <c r="H63" s="67">
        <f>G63*F63</f>
        <v>0</v>
      </c>
      <c r="I63" s="241"/>
      <c r="J63" s="67"/>
      <c r="K63" s="241"/>
      <c r="L63" s="67"/>
      <c r="M63" s="224">
        <f>H63+J63+L63</f>
        <v>0</v>
      </c>
    </row>
    <row r="64" spans="1:13">
      <c r="A64" s="239"/>
      <c r="B64" s="219"/>
      <c r="C64" s="238" t="s">
        <v>1</v>
      </c>
      <c r="D64" s="239" t="s">
        <v>2</v>
      </c>
      <c r="E64" s="290">
        <f>0.88/100</f>
        <v>8.8000000000000005E-3</v>
      </c>
      <c r="F64" s="67">
        <f>F60*E64</f>
        <v>0.13200000000000001</v>
      </c>
      <c r="G64" s="242"/>
      <c r="H64" s="67">
        <f>G64*F64</f>
        <v>0</v>
      </c>
      <c r="I64" s="241"/>
      <c r="J64" s="67"/>
      <c r="K64" s="241"/>
      <c r="L64" s="67"/>
      <c r="M64" s="224">
        <f>H64+J64+L64</f>
        <v>0</v>
      </c>
    </row>
    <row r="65" spans="1:13" ht="41.4">
      <c r="A65" s="234">
        <v>14</v>
      </c>
      <c r="B65" s="232" t="s">
        <v>113</v>
      </c>
      <c r="C65" s="233" t="s">
        <v>131</v>
      </c>
      <c r="D65" s="234" t="s">
        <v>52</v>
      </c>
      <c r="E65" s="235"/>
      <c r="F65" s="304">
        <v>40</v>
      </c>
      <c r="G65" s="235"/>
      <c r="H65" s="237"/>
      <c r="I65" s="235"/>
      <c r="J65" s="237"/>
      <c r="K65" s="235"/>
      <c r="L65" s="237"/>
      <c r="M65" s="358"/>
    </row>
    <row r="66" spans="1:13">
      <c r="A66" s="239"/>
      <c r="B66" s="219"/>
      <c r="C66" s="238" t="s">
        <v>10</v>
      </c>
      <c r="D66" s="239" t="s">
        <v>11</v>
      </c>
      <c r="E66" s="240">
        <f>44.4/100</f>
        <v>0.44400000000000001</v>
      </c>
      <c r="F66" s="67">
        <f>F65*E66</f>
        <v>17.760000000000002</v>
      </c>
      <c r="G66" s="241"/>
      <c r="H66" s="67"/>
      <c r="I66" s="242"/>
      <c r="J66" s="67">
        <f>F66*I66</f>
        <v>0</v>
      </c>
      <c r="K66" s="241"/>
      <c r="L66" s="67"/>
      <c r="M66" s="224">
        <f>H66+J66+L66</f>
        <v>0</v>
      </c>
    </row>
    <row r="67" spans="1:13">
      <c r="A67" s="246"/>
      <c r="B67" s="219"/>
      <c r="C67" s="238" t="s">
        <v>13</v>
      </c>
      <c r="D67" s="239" t="s">
        <v>2</v>
      </c>
      <c r="E67" s="240">
        <f>0.9/100</f>
        <v>9.0000000000000011E-3</v>
      </c>
      <c r="F67" s="67">
        <f>E67*F65</f>
        <v>0.36000000000000004</v>
      </c>
      <c r="G67" s="67"/>
      <c r="H67" s="67"/>
      <c r="I67" s="67"/>
      <c r="J67" s="67"/>
      <c r="K67" s="242"/>
      <c r="L67" s="67">
        <f>F67*K67</f>
        <v>0</v>
      </c>
      <c r="M67" s="224">
        <f>H67+J67+L67</f>
        <v>0</v>
      </c>
    </row>
    <row r="68" spans="1:13" ht="27.6">
      <c r="A68" s="246"/>
      <c r="B68" s="219" t="s">
        <v>17</v>
      </c>
      <c r="C68" s="305" t="s">
        <v>114</v>
      </c>
      <c r="D68" s="239" t="s">
        <v>20</v>
      </c>
      <c r="E68" s="67">
        <v>0.75</v>
      </c>
      <c r="F68" s="67">
        <f>E68*F65</f>
        <v>30</v>
      </c>
      <c r="G68" s="243"/>
      <c r="H68" s="242">
        <f>F68*G68</f>
        <v>0</v>
      </c>
      <c r="I68" s="67"/>
      <c r="J68" s="67"/>
      <c r="K68" s="67"/>
      <c r="L68" s="67"/>
      <c r="M68" s="224">
        <f>H68+J68+L68</f>
        <v>0</v>
      </c>
    </row>
    <row r="69" spans="1:13">
      <c r="A69" s="246"/>
      <c r="B69" s="219"/>
      <c r="C69" s="238" t="s">
        <v>19</v>
      </c>
      <c r="D69" s="239" t="s">
        <v>2</v>
      </c>
      <c r="E69" s="240">
        <f>1.4/100</f>
        <v>1.3999999999999999E-2</v>
      </c>
      <c r="F69" s="67">
        <f>E69*F65</f>
        <v>0.55999999999999994</v>
      </c>
      <c r="G69" s="242"/>
      <c r="H69" s="67">
        <f>F69*G69</f>
        <v>0</v>
      </c>
      <c r="I69" s="67"/>
      <c r="J69" s="67"/>
      <c r="K69" s="67"/>
      <c r="L69" s="67"/>
      <c r="M69" s="224">
        <f>H69+J69+L69</f>
        <v>0</v>
      </c>
    </row>
    <row r="70" spans="1:13" ht="27.6">
      <c r="A70" s="351">
        <v>15</v>
      </c>
      <c r="B70" s="319" t="s">
        <v>80</v>
      </c>
      <c r="C70" s="320" t="s">
        <v>97</v>
      </c>
      <c r="D70" s="321" t="s">
        <v>6</v>
      </c>
      <c r="E70" s="322"/>
      <c r="F70" s="321">
        <v>54</v>
      </c>
      <c r="G70" s="275"/>
      <c r="H70" s="276"/>
      <c r="I70" s="258"/>
      <c r="J70" s="276"/>
      <c r="K70" s="276"/>
      <c r="L70" s="276"/>
      <c r="M70" s="276"/>
    </row>
    <row r="71" spans="1:13">
      <c r="A71" s="109"/>
      <c r="B71" s="109"/>
      <c r="C71" s="107" t="s">
        <v>14</v>
      </c>
      <c r="D71" s="105" t="s">
        <v>15</v>
      </c>
      <c r="E71" s="105">
        <v>0.33600000000000002</v>
      </c>
      <c r="F71" s="108">
        <f>F70*E71</f>
        <v>18.144000000000002</v>
      </c>
      <c r="G71" s="266"/>
      <c r="H71" s="261"/>
      <c r="I71" s="261"/>
      <c r="J71" s="261">
        <f>I71*F71</f>
        <v>0</v>
      </c>
      <c r="K71" s="261"/>
      <c r="L71" s="261"/>
      <c r="M71" s="224">
        <f>H71+J71+L71</f>
        <v>0</v>
      </c>
    </row>
    <row r="72" spans="1:13">
      <c r="A72" s="109"/>
      <c r="B72" s="109"/>
      <c r="C72" s="107" t="s">
        <v>9</v>
      </c>
      <c r="D72" s="109" t="s">
        <v>2</v>
      </c>
      <c r="E72" s="105">
        <v>1.4999999999999999E-2</v>
      </c>
      <c r="F72" s="110">
        <f>E72*F70</f>
        <v>0.80999999999999994</v>
      </c>
      <c r="G72" s="266"/>
      <c r="H72" s="261"/>
      <c r="I72" s="261"/>
      <c r="J72" s="261"/>
      <c r="K72" s="261"/>
      <c r="L72" s="261">
        <f>F72*K72</f>
        <v>0</v>
      </c>
      <c r="M72" s="224">
        <f>H72+J72+L72</f>
        <v>0</v>
      </c>
    </row>
    <row r="73" spans="1:13">
      <c r="A73" s="353"/>
      <c r="B73" s="204"/>
      <c r="C73" s="109" t="s">
        <v>21</v>
      </c>
      <c r="D73" s="109"/>
      <c r="E73" s="109"/>
      <c r="F73" s="106"/>
      <c r="G73" s="277"/>
      <c r="H73" s="268"/>
      <c r="I73" s="261"/>
      <c r="J73" s="268"/>
      <c r="K73" s="268"/>
      <c r="L73" s="268"/>
      <c r="M73" s="268"/>
    </row>
    <row r="74" spans="1:13">
      <c r="A74" s="353"/>
      <c r="B74" s="103" t="s">
        <v>89</v>
      </c>
      <c r="C74" s="104" t="s">
        <v>81</v>
      </c>
      <c r="D74" s="109" t="s">
        <v>8</v>
      </c>
      <c r="E74" s="109">
        <v>2.3999999999999998E-3</v>
      </c>
      <c r="F74" s="106">
        <f>E74*F70</f>
        <v>0.12959999999999999</v>
      </c>
      <c r="G74" s="359"/>
      <c r="H74" s="268">
        <f>F74*G74</f>
        <v>0</v>
      </c>
      <c r="I74" s="261"/>
      <c r="J74" s="268"/>
      <c r="K74" s="268"/>
      <c r="L74" s="268"/>
      <c r="M74" s="224">
        <f>H74+J74+L74</f>
        <v>0</v>
      </c>
    </row>
    <row r="75" spans="1:13">
      <c r="A75" s="353"/>
      <c r="B75" s="204"/>
      <c r="C75" s="107" t="s">
        <v>19</v>
      </c>
      <c r="D75" s="109" t="s">
        <v>2</v>
      </c>
      <c r="E75" s="109">
        <v>2.2800000000000001E-2</v>
      </c>
      <c r="F75" s="106">
        <f>E75*F70</f>
        <v>1.2312000000000001</v>
      </c>
      <c r="G75" s="279"/>
      <c r="H75" s="268">
        <f>F75*G75</f>
        <v>0</v>
      </c>
      <c r="I75" s="261"/>
      <c r="J75" s="268"/>
      <c r="K75" s="268"/>
      <c r="L75" s="268"/>
      <c r="M75" s="224">
        <f>H75+J75+L75</f>
        <v>0</v>
      </c>
    </row>
    <row r="76" spans="1:13">
      <c r="A76" s="353"/>
      <c r="B76" s="204"/>
      <c r="C76" s="107"/>
      <c r="D76" s="109"/>
      <c r="E76" s="109"/>
      <c r="F76" s="106"/>
      <c r="G76" s="279"/>
      <c r="H76" s="268"/>
      <c r="I76" s="261"/>
      <c r="J76" s="268"/>
      <c r="K76" s="268"/>
      <c r="L76" s="268"/>
      <c r="M76" s="268"/>
    </row>
    <row r="77" spans="1:13">
      <c r="A77" s="189">
        <v>16</v>
      </c>
      <c r="B77" s="186" t="s">
        <v>95</v>
      </c>
      <c r="C77" s="327" t="s">
        <v>132</v>
      </c>
      <c r="D77" s="187" t="s">
        <v>15</v>
      </c>
      <c r="E77" s="187"/>
      <c r="F77" s="328">
        <v>3</v>
      </c>
      <c r="G77" s="329"/>
      <c r="H77" s="188"/>
      <c r="I77" s="187"/>
      <c r="J77" s="188"/>
      <c r="K77" s="187"/>
      <c r="L77" s="188"/>
      <c r="M77" s="188"/>
    </row>
    <row r="78" spans="1:13">
      <c r="A78" s="109"/>
      <c r="B78" s="109"/>
      <c r="C78" s="107" t="s">
        <v>14</v>
      </c>
      <c r="D78" s="105" t="s">
        <v>15</v>
      </c>
      <c r="E78" s="105">
        <v>0.318</v>
      </c>
      <c r="F78" s="108">
        <f>F77*E78</f>
        <v>0.95399999999999996</v>
      </c>
      <c r="G78" s="170"/>
      <c r="H78" s="108"/>
      <c r="I78" s="105"/>
      <c r="J78" s="108">
        <f>F78*I78</f>
        <v>0</v>
      </c>
      <c r="K78" s="105"/>
      <c r="L78" s="108"/>
      <c r="M78" s="224">
        <f>H78+J78+L78</f>
        <v>0</v>
      </c>
    </row>
    <row r="79" spans="1:13">
      <c r="A79" s="109"/>
      <c r="B79" s="109"/>
      <c r="C79" s="107" t="s">
        <v>9</v>
      </c>
      <c r="D79" s="109" t="s">
        <v>2</v>
      </c>
      <c r="E79" s="105">
        <f>22.3/1000</f>
        <v>2.23E-2</v>
      </c>
      <c r="F79" s="110">
        <f>E79*F77</f>
        <v>6.6900000000000001E-2</v>
      </c>
      <c r="G79" s="170"/>
      <c r="H79" s="108"/>
      <c r="I79" s="105"/>
      <c r="J79" s="108"/>
      <c r="K79" s="105"/>
      <c r="L79" s="108">
        <f>F79*K79</f>
        <v>0</v>
      </c>
      <c r="M79" s="224">
        <f>H79+J79+L79</f>
        <v>0</v>
      </c>
    </row>
    <row r="80" spans="1:13">
      <c r="A80" s="353"/>
      <c r="B80" s="204"/>
      <c r="C80" s="109" t="s">
        <v>21</v>
      </c>
      <c r="D80" s="109"/>
      <c r="E80" s="109"/>
      <c r="F80" s="106"/>
      <c r="G80" s="127"/>
      <c r="H80" s="106"/>
      <c r="I80" s="105"/>
      <c r="J80" s="106"/>
      <c r="K80" s="169"/>
      <c r="L80" s="106"/>
      <c r="M80" s="106"/>
    </row>
    <row r="81" spans="1:13">
      <c r="A81" s="353"/>
      <c r="B81" s="204"/>
      <c r="C81" s="115" t="s">
        <v>168</v>
      </c>
      <c r="D81" s="109" t="s">
        <v>15</v>
      </c>
      <c r="E81" s="109">
        <f>998/1000</f>
        <v>0.998</v>
      </c>
      <c r="F81" s="106">
        <f>E81*F77</f>
        <v>2.9939999999999998</v>
      </c>
      <c r="G81" s="171"/>
      <c r="H81" s="106">
        <f>F81*G81</f>
        <v>0</v>
      </c>
      <c r="I81" s="105"/>
      <c r="J81" s="106"/>
      <c r="K81" s="169"/>
      <c r="L81" s="106"/>
      <c r="M81" s="224">
        <f>H81+J81+L81</f>
        <v>0</v>
      </c>
    </row>
    <row r="82" spans="1:13">
      <c r="A82" s="353"/>
      <c r="B82" s="204"/>
      <c r="C82" s="107" t="s">
        <v>19</v>
      </c>
      <c r="D82" s="109" t="s">
        <v>2</v>
      </c>
      <c r="E82" s="109">
        <f>54.8/1000</f>
        <v>5.4799999999999995E-2</v>
      </c>
      <c r="F82" s="106">
        <f>E82*F77</f>
        <v>0.16439999999999999</v>
      </c>
      <c r="G82" s="127"/>
      <c r="H82" s="106">
        <f>F82*G82</f>
        <v>0</v>
      </c>
      <c r="I82" s="105"/>
      <c r="J82" s="106"/>
      <c r="K82" s="169"/>
      <c r="L82" s="106"/>
      <c r="M82" s="224">
        <f>H82+J82+L82</f>
        <v>0</v>
      </c>
    </row>
    <row r="83" spans="1:13">
      <c r="A83" s="189">
        <v>17</v>
      </c>
      <c r="B83" s="186" t="s">
        <v>95</v>
      </c>
      <c r="C83" s="327" t="s">
        <v>94</v>
      </c>
      <c r="D83" s="187" t="s">
        <v>15</v>
      </c>
      <c r="E83" s="187"/>
      <c r="F83" s="328">
        <v>15</v>
      </c>
      <c r="G83" s="329"/>
      <c r="H83" s="188"/>
      <c r="I83" s="187"/>
      <c r="J83" s="188"/>
      <c r="K83" s="187"/>
      <c r="L83" s="188"/>
      <c r="M83" s="188"/>
    </row>
    <row r="84" spans="1:13">
      <c r="A84" s="109"/>
      <c r="B84" s="109"/>
      <c r="C84" s="107" t="s">
        <v>14</v>
      </c>
      <c r="D84" s="105" t="s">
        <v>15</v>
      </c>
      <c r="E84" s="105">
        <v>0.318</v>
      </c>
      <c r="F84" s="108">
        <f>F83*E84</f>
        <v>4.7700000000000005</v>
      </c>
      <c r="G84" s="170"/>
      <c r="H84" s="108"/>
      <c r="I84" s="105"/>
      <c r="J84" s="108">
        <f>F84*I84</f>
        <v>0</v>
      </c>
      <c r="K84" s="105"/>
      <c r="L84" s="108"/>
      <c r="M84" s="224">
        <f>H84+J84+L84</f>
        <v>0</v>
      </c>
    </row>
    <row r="85" spans="1:13">
      <c r="A85" s="109"/>
      <c r="B85" s="109"/>
      <c r="C85" s="107" t="s">
        <v>9</v>
      </c>
      <c r="D85" s="109" t="s">
        <v>2</v>
      </c>
      <c r="E85" s="105">
        <f>22.3/1000</f>
        <v>2.23E-2</v>
      </c>
      <c r="F85" s="110">
        <f>E85*F83</f>
        <v>0.33450000000000002</v>
      </c>
      <c r="G85" s="170"/>
      <c r="H85" s="108"/>
      <c r="I85" s="105"/>
      <c r="J85" s="108"/>
      <c r="K85" s="105"/>
      <c r="L85" s="108">
        <f>F85*K85</f>
        <v>0</v>
      </c>
      <c r="M85" s="224">
        <f>H85+J85+L85</f>
        <v>0</v>
      </c>
    </row>
    <row r="86" spans="1:13">
      <c r="A86" s="353"/>
      <c r="B86" s="204"/>
      <c r="C86" s="109" t="s">
        <v>21</v>
      </c>
      <c r="D86" s="109"/>
      <c r="E86" s="109"/>
      <c r="F86" s="106"/>
      <c r="G86" s="127"/>
      <c r="H86" s="106"/>
      <c r="I86" s="105"/>
      <c r="J86" s="106"/>
      <c r="K86" s="169"/>
      <c r="L86" s="106"/>
      <c r="M86" s="106"/>
    </row>
    <row r="87" spans="1:13">
      <c r="A87" s="353"/>
      <c r="B87" s="204"/>
      <c r="C87" s="115" t="s">
        <v>169</v>
      </c>
      <c r="D87" s="109" t="s">
        <v>15</v>
      </c>
      <c r="E87" s="109">
        <f>998/1000</f>
        <v>0.998</v>
      </c>
      <c r="F87" s="106">
        <f>E87*F83</f>
        <v>14.97</v>
      </c>
      <c r="G87" s="171"/>
      <c r="H87" s="106">
        <f>F87*G87</f>
        <v>0</v>
      </c>
      <c r="I87" s="105"/>
      <c r="J87" s="106"/>
      <c r="K87" s="169"/>
      <c r="L87" s="106"/>
      <c r="M87" s="224">
        <f>H87+J87+L87</f>
        <v>0</v>
      </c>
    </row>
    <row r="88" spans="1:13">
      <c r="A88" s="353"/>
      <c r="B88" s="204"/>
      <c r="C88" s="107" t="s">
        <v>19</v>
      </c>
      <c r="D88" s="109" t="s">
        <v>2</v>
      </c>
      <c r="E88" s="109">
        <f>54.8/1000</f>
        <v>5.4799999999999995E-2</v>
      </c>
      <c r="F88" s="106">
        <f>E88*F83</f>
        <v>0.82199999999999995</v>
      </c>
      <c r="G88" s="127"/>
      <c r="H88" s="106">
        <f>F88*G88</f>
        <v>0</v>
      </c>
      <c r="I88" s="105"/>
      <c r="J88" s="106"/>
      <c r="K88" s="169"/>
      <c r="L88" s="106"/>
      <c r="M88" s="224">
        <f>H88+J88+L88</f>
        <v>0</v>
      </c>
    </row>
    <row r="89" spans="1:13">
      <c r="A89" s="189">
        <v>18</v>
      </c>
      <c r="B89" s="186" t="s">
        <v>95</v>
      </c>
      <c r="C89" s="327" t="s">
        <v>115</v>
      </c>
      <c r="D89" s="187" t="s">
        <v>15</v>
      </c>
      <c r="E89" s="187"/>
      <c r="F89" s="328">
        <v>4</v>
      </c>
      <c r="G89" s="329"/>
      <c r="H89" s="188"/>
      <c r="I89" s="187"/>
      <c r="J89" s="188"/>
      <c r="K89" s="187"/>
      <c r="L89" s="188"/>
      <c r="M89" s="188"/>
    </row>
    <row r="90" spans="1:13">
      <c r="A90" s="109"/>
      <c r="B90" s="109"/>
      <c r="C90" s="107" t="s">
        <v>14</v>
      </c>
      <c r="D90" s="105" t="s">
        <v>15</v>
      </c>
      <c r="E90" s="105">
        <v>0.318</v>
      </c>
      <c r="F90" s="108">
        <f>F89*E90</f>
        <v>1.272</v>
      </c>
      <c r="G90" s="170"/>
      <c r="H90" s="108"/>
      <c r="I90" s="105"/>
      <c r="J90" s="108">
        <f>F90*I90</f>
        <v>0</v>
      </c>
      <c r="K90" s="105"/>
      <c r="L90" s="108"/>
      <c r="M90" s="224">
        <f>H90+J90+L90</f>
        <v>0</v>
      </c>
    </row>
    <row r="91" spans="1:13">
      <c r="A91" s="109"/>
      <c r="B91" s="109"/>
      <c r="C91" s="107" t="s">
        <v>9</v>
      </c>
      <c r="D91" s="109" t="s">
        <v>2</v>
      </c>
      <c r="E91" s="105">
        <f>22.3/1000</f>
        <v>2.23E-2</v>
      </c>
      <c r="F91" s="110">
        <f>E91*F89</f>
        <v>8.9200000000000002E-2</v>
      </c>
      <c r="G91" s="170"/>
      <c r="H91" s="108"/>
      <c r="I91" s="105"/>
      <c r="J91" s="108"/>
      <c r="K91" s="105"/>
      <c r="L91" s="108">
        <f>F91*K91</f>
        <v>0</v>
      </c>
      <c r="M91" s="224">
        <f>H91+J91+L91</f>
        <v>0</v>
      </c>
    </row>
    <row r="92" spans="1:13" s="2" customFormat="1" ht="13.2">
      <c r="A92" s="353"/>
      <c r="B92" s="204"/>
      <c r="C92" s="109" t="s">
        <v>21</v>
      </c>
      <c r="D92" s="109"/>
      <c r="E92" s="109"/>
      <c r="F92" s="106"/>
      <c r="G92" s="127"/>
      <c r="H92" s="106"/>
      <c r="I92" s="105"/>
      <c r="J92" s="106"/>
      <c r="K92" s="169"/>
      <c r="L92" s="106"/>
      <c r="M92" s="106"/>
    </row>
    <row r="93" spans="1:13" s="2" customFormat="1">
      <c r="A93" s="353"/>
      <c r="B93" s="204"/>
      <c r="C93" s="115" t="s">
        <v>170</v>
      </c>
      <c r="D93" s="109" t="s">
        <v>15</v>
      </c>
      <c r="E93" s="109">
        <f>998/1000</f>
        <v>0.998</v>
      </c>
      <c r="F93" s="106">
        <f>E93*F89</f>
        <v>3.992</v>
      </c>
      <c r="G93" s="171"/>
      <c r="H93" s="106">
        <f>F93*G93</f>
        <v>0</v>
      </c>
      <c r="I93" s="105"/>
      <c r="J93" s="106"/>
      <c r="K93" s="169"/>
      <c r="L93" s="106"/>
      <c r="M93" s="224">
        <f>H93+J93+L93</f>
        <v>0</v>
      </c>
    </row>
    <row r="94" spans="1:13" s="2" customFormat="1">
      <c r="A94" s="353"/>
      <c r="B94" s="204"/>
      <c r="C94" s="107" t="s">
        <v>19</v>
      </c>
      <c r="D94" s="109" t="s">
        <v>2</v>
      </c>
      <c r="E94" s="109">
        <f>54.8/1000</f>
        <v>5.4799999999999995E-2</v>
      </c>
      <c r="F94" s="106">
        <f>E94*F89</f>
        <v>0.21919999999999998</v>
      </c>
      <c r="G94" s="127"/>
      <c r="H94" s="106">
        <f>F94*G94</f>
        <v>0</v>
      </c>
      <c r="I94" s="105"/>
      <c r="J94" s="106"/>
      <c r="K94" s="169"/>
      <c r="L94" s="106"/>
      <c r="M94" s="224">
        <f>H94+J94+L94</f>
        <v>0</v>
      </c>
    </row>
    <row r="95" spans="1:13" s="2" customFormat="1" ht="27.6">
      <c r="A95" s="230">
        <v>19</v>
      </c>
      <c r="B95" s="228" t="s">
        <v>134</v>
      </c>
      <c r="C95" s="229" t="s">
        <v>171</v>
      </c>
      <c r="D95" s="230" t="s">
        <v>5</v>
      </c>
      <c r="E95" s="230"/>
      <c r="F95" s="203">
        <v>1</v>
      </c>
      <c r="G95" s="230"/>
      <c r="H95" s="231"/>
      <c r="I95" s="230"/>
      <c r="J95" s="231"/>
      <c r="K95" s="230"/>
      <c r="L95" s="231"/>
      <c r="M95" s="360"/>
    </row>
    <row r="96" spans="1:13" s="2" customFormat="1">
      <c r="A96" s="63"/>
      <c r="B96" s="61"/>
      <c r="C96" s="66" t="s">
        <v>10</v>
      </c>
      <c r="D96" s="63" t="s">
        <v>11</v>
      </c>
      <c r="E96" s="65">
        <v>1.1000000000000001</v>
      </c>
      <c r="F96" s="68">
        <f>F95*E96</f>
        <v>1.1000000000000001</v>
      </c>
      <c r="G96" s="68"/>
      <c r="H96" s="68"/>
      <c r="I96" s="68"/>
      <c r="J96" s="68">
        <f>F96*I96</f>
        <v>0</v>
      </c>
      <c r="K96" s="68"/>
      <c r="L96" s="68"/>
      <c r="M96" s="224">
        <f>H96+J96+L96</f>
        <v>0</v>
      </c>
    </row>
    <row r="97" spans="1:14" s="2" customFormat="1">
      <c r="A97" s="63"/>
      <c r="B97" s="61"/>
      <c r="C97" s="66" t="s">
        <v>9</v>
      </c>
      <c r="D97" s="63" t="s">
        <v>2</v>
      </c>
      <c r="E97" s="65">
        <v>0.02</v>
      </c>
      <c r="F97" s="68">
        <f>F95*E97</f>
        <v>0.02</v>
      </c>
      <c r="G97" s="68"/>
      <c r="H97" s="68"/>
      <c r="I97" s="68"/>
      <c r="J97" s="68"/>
      <c r="K97" s="68"/>
      <c r="L97" s="68">
        <f>F97*K97</f>
        <v>0</v>
      </c>
      <c r="M97" s="224">
        <f>H97+J97+L97</f>
        <v>0</v>
      </c>
    </row>
    <row r="98" spans="1:14" s="2" customFormat="1">
      <c r="A98" s="63"/>
      <c r="B98" s="61"/>
      <c r="C98" s="61" t="s">
        <v>16</v>
      </c>
      <c r="D98" s="63"/>
      <c r="E98" s="63"/>
      <c r="F98" s="65"/>
      <c r="G98" s="63"/>
      <c r="H98" s="65"/>
      <c r="I98" s="63"/>
      <c r="J98" s="65"/>
      <c r="K98" s="63"/>
      <c r="L98" s="65"/>
      <c r="M98" s="361"/>
    </row>
    <row r="99" spans="1:14" s="2" customFormat="1">
      <c r="A99" s="63"/>
      <c r="B99" s="62"/>
      <c r="C99" s="66" t="s">
        <v>172</v>
      </c>
      <c r="D99" s="63" t="s">
        <v>5</v>
      </c>
      <c r="E99" s="63"/>
      <c r="F99" s="97">
        <f>F95</f>
        <v>1</v>
      </c>
      <c r="G99" s="338"/>
      <c r="H99" s="65">
        <f>F99*G99</f>
        <v>0</v>
      </c>
      <c r="I99" s="63"/>
      <c r="J99" s="65"/>
      <c r="K99" s="63"/>
      <c r="L99" s="65"/>
      <c r="M99" s="224">
        <f>H99+J99+L99</f>
        <v>0</v>
      </c>
      <c r="N99" s="340"/>
    </row>
    <row r="100" spans="1:14" s="2" customFormat="1">
      <c r="A100" s="63"/>
      <c r="B100" s="61"/>
      <c r="C100" s="66" t="s">
        <v>1</v>
      </c>
      <c r="D100" s="63" t="s">
        <v>2</v>
      </c>
      <c r="E100" s="65">
        <v>0.49</v>
      </c>
      <c r="F100" s="65">
        <f>F95*E100</f>
        <v>0.49</v>
      </c>
      <c r="G100" s="68"/>
      <c r="H100" s="65">
        <f>G100*F100</f>
        <v>0</v>
      </c>
      <c r="I100" s="63"/>
      <c r="J100" s="65"/>
      <c r="K100" s="63"/>
      <c r="L100" s="65"/>
      <c r="M100" s="224">
        <f>H100+J100+L100</f>
        <v>0</v>
      </c>
    </row>
    <row r="101" spans="1:14" s="2" customFormat="1" ht="26.4">
      <c r="A101" s="189">
        <v>20</v>
      </c>
      <c r="B101" s="289" t="s">
        <v>82</v>
      </c>
      <c r="C101" s="324" t="s">
        <v>173</v>
      </c>
      <c r="D101" s="189" t="s">
        <v>55</v>
      </c>
      <c r="E101" s="190"/>
      <c r="F101" s="330">
        <v>1</v>
      </c>
      <c r="G101" s="189"/>
      <c r="H101" s="190"/>
      <c r="I101" s="331"/>
      <c r="J101" s="190"/>
      <c r="K101" s="331"/>
      <c r="L101" s="190"/>
      <c r="M101" s="188"/>
    </row>
    <row r="102" spans="1:14" s="2" customFormat="1">
      <c r="A102" s="109"/>
      <c r="B102" s="109"/>
      <c r="C102" s="104" t="s">
        <v>174</v>
      </c>
      <c r="D102" s="63" t="s">
        <v>11</v>
      </c>
      <c r="E102" s="106">
        <v>1.51</v>
      </c>
      <c r="F102" s="106">
        <f>F101*E102</f>
        <v>1.51</v>
      </c>
      <c r="G102" s="106"/>
      <c r="H102" s="106"/>
      <c r="I102" s="169"/>
      <c r="J102" s="106">
        <f>F102*I102</f>
        <v>0</v>
      </c>
      <c r="K102" s="169"/>
      <c r="L102" s="106"/>
      <c r="M102" s="224">
        <f>H102+J102+L102</f>
        <v>0</v>
      </c>
    </row>
    <row r="103" spans="1:14" s="2" customFormat="1">
      <c r="A103" s="109"/>
      <c r="B103" s="109"/>
      <c r="C103" s="107" t="s">
        <v>175</v>
      </c>
      <c r="D103" s="63" t="s">
        <v>2</v>
      </c>
      <c r="E103" s="106">
        <v>0.13</v>
      </c>
      <c r="F103" s="106">
        <f>F101*E103</f>
        <v>0.13</v>
      </c>
      <c r="G103" s="109"/>
      <c r="H103" s="106"/>
      <c r="I103" s="169"/>
      <c r="J103" s="106"/>
      <c r="K103" s="169"/>
      <c r="L103" s="106">
        <f>F103*K103</f>
        <v>0</v>
      </c>
      <c r="M103" s="224">
        <f>H103+J103+L103</f>
        <v>0</v>
      </c>
    </row>
    <row r="104" spans="1:14" s="2" customFormat="1" ht="13.2">
      <c r="A104" s="109"/>
      <c r="B104" s="109"/>
      <c r="C104" s="109" t="s">
        <v>21</v>
      </c>
      <c r="D104" s="109"/>
      <c r="E104" s="106"/>
      <c r="F104" s="106"/>
      <c r="G104" s="109"/>
      <c r="H104" s="106"/>
      <c r="I104" s="169"/>
      <c r="J104" s="106"/>
      <c r="K104" s="169"/>
      <c r="L104" s="106"/>
      <c r="M104" s="106"/>
    </row>
    <row r="105" spans="1:14" s="2" customFormat="1">
      <c r="A105" s="109"/>
      <c r="B105" s="109" t="s">
        <v>96</v>
      </c>
      <c r="C105" s="107" t="s">
        <v>176</v>
      </c>
      <c r="D105" s="109" t="s">
        <v>197</v>
      </c>
      <c r="E105" s="106">
        <v>1</v>
      </c>
      <c r="F105" s="116">
        <f>E105*F101</f>
        <v>1</v>
      </c>
      <c r="G105" s="106"/>
      <c r="H105" s="106">
        <f>G105*F105</f>
        <v>0</v>
      </c>
      <c r="I105" s="169"/>
      <c r="J105" s="106"/>
      <c r="K105" s="169"/>
      <c r="L105" s="106"/>
      <c r="M105" s="224">
        <f>H105+J105+L105</f>
        <v>0</v>
      </c>
    </row>
    <row r="106" spans="1:14" s="2" customFormat="1">
      <c r="A106" s="109"/>
      <c r="B106" s="204" t="s">
        <v>98</v>
      </c>
      <c r="C106" s="115" t="s">
        <v>177</v>
      </c>
      <c r="D106" s="109" t="s">
        <v>197</v>
      </c>
      <c r="E106" s="106">
        <v>2</v>
      </c>
      <c r="F106" s="106">
        <f>E106*F101</f>
        <v>2</v>
      </c>
      <c r="G106" s="106"/>
      <c r="H106" s="106">
        <f>F106*G106</f>
        <v>0</v>
      </c>
      <c r="I106" s="105"/>
      <c r="J106" s="106"/>
      <c r="K106" s="169"/>
      <c r="L106" s="106"/>
      <c r="M106" s="224">
        <f>H106+J106+L106</f>
        <v>0</v>
      </c>
    </row>
    <row r="107" spans="1:14">
      <c r="A107" s="109"/>
      <c r="B107" s="109" t="s">
        <v>90</v>
      </c>
      <c r="C107" s="107" t="s">
        <v>178</v>
      </c>
      <c r="D107" s="109" t="s">
        <v>20</v>
      </c>
      <c r="E107" s="106">
        <v>1.1000000000000001</v>
      </c>
      <c r="F107" s="116">
        <f>E107*F101</f>
        <v>1.1000000000000001</v>
      </c>
      <c r="G107" s="106"/>
      <c r="H107" s="106">
        <f>G107*F107</f>
        <v>0</v>
      </c>
      <c r="I107" s="169"/>
      <c r="J107" s="106"/>
      <c r="K107" s="169"/>
      <c r="L107" s="106"/>
      <c r="M107" s="224">
        <f>H107+J107+L107</f>
        <v>0</v>
      </c>
    </row>
    <row r="108" spans="1:14">
      <c r="A108" s="109"/>
      <c r="B108" s="109"/>
      <c r="C108" s="107" t="s">
        <v>19</v>
      </c>
      <c r="D108" s="109" t="s">
        <v>2</v>
      </c>
      <c r="E108" s="106">
        <v>7.0000000000000007E-2</v>
      </c>
      <c r="F108" s="117">
        <f>E108*F101</f>
        <v>7.0000000000000007E-2</v>
      </c>
      <c r="G108" s="109"/>
      <c r="H108" s="106">
        <f>F108*G108</f>
        <v>0</v>
      </c>
      <c r="I108" s="169"/>
      <c r="J108" s="106"/>
      <c r="K108" s="169"/>
      <c r="L108" s="106"/>
      <c r="M108" s="224">
        <f>H108+J108+L108</f>
        <v>0</v>
      </c>
    </row>
    <row r="109" spans="1:14" ht="26.4">
      <c r="A109" s="189">
        <v>21</v>
      </c>
      <c r="B109" s="289" t="s">
        <v>82</v>
      </c>
      <c r="C109" s="324" t="s">
        <v>179</v>
      </c>
      <c r="D109" s="189" t="s">
        <v>55</v>
      </c>
      <c r="E109" s="190"/>
      <c r="F109" s="330">
        <v>1</v>
      </c>
      <c r="G109" s="189"/>
      <c r="H109" s="190"/>
      <c r="I109" s="331"/>
      <c r="J109" s="190"/>
      <c r="K109" s="331"/>
      <c r="L109" s="190"/>
      <c r="M109" s="188"/>
    </row>
    <row r="110" spans="1:14">
      <c r="A110" s="109"/>
      <c r="B110" s="109"/>
      <c r="C110" s="104" t="s">
        <v>174</v>
      </c>
      <c r="D110" s="63" t="s">
        <v>11</v>
      </c>
      <c r="E110" s="106">
        <v>1.51</v>
      </c>
      <c r="F110" s="106">
        <f>F109*E110</f>
        <v>1.51</v>
      </c>
      <c r="G110" s="106"/>
      <c r="H110" s="106"/>
      <c r="I110" s="169"/>
      <c r="J110" s="106">
        <f>F110*I110</f>
        <v>0</v>
      </c>
      <c r="K110" s="169"/>
      <c r="L110" s="106"/>
      <c r="M110" s="224">
        <f>H110+J110+L110</f>
        <v>0</v>
      </c>
    </row>
    <row r="111" spans="1:14">
      <c r="A111" s="109"/>
      <c r="B111" s="109"/>
      <c r="C111" s="107" t="s">
        <v>175</v>
      </c>
      <c r="D111" s="63" t="s">
        <v>2</v>
      </c>
      <c r="E111" s="106">
        <v>0.13</v>
      </c>
      <c r="F111" s="106">
        <f>F109*E111</f>
        <v>0.13</v>
      </c>
      <c r="G111" s="109"/>
      <c r="H111" s="106"/>
      <c r="I111" s="169"/>
      <c r="J111" s="106"/>
      <c r="K111" s="169"/>
      <c r="L111" s="106">
        <f>F111*K111</f>
        <v>0</v>
      </c>
      <c r="M111" s="224">
        <f>H111+J111+L111</f>
        <v>0</v>
      </c>
    </row>
    <row r="112" spans="1:14">
      <c r="A112" s="109"/>
      <c r="B112" s="109"/>
      <c r="C112" s="109" t="s">
        <v>21</v>
      </c>
      <c r="D112" s="109"/>
      <c r="E112" s="106"/>
      <c r="F112" s="106"/>
      <c r="G112" s="109"/>
      <c r="H112" s="106"/>
      <c r="I112" s="169"/>
      <c r="J112" s="106"/>
      <c r="K112" s="169"/>
      <c r="L112" s="106"/>
      <c r="M112" s="106"/>
    </row>
    <row r="113" spans="1:13">
      <c r="A113" s="109"/>
      <c r="B113" s="109" t="s">
        <v>130</v>
      </c>
      <c r="C113" s="107" t="s">
        <v>180</v>
      </c>
      <c r="D113" s="109" t="s">
        <v>197</v>
      </c>
      <c r="E113" s="106">
        <v>1</v>
      </c>
      <c r="F113" s="116">
        <f>E113*F109</f>
        <v>1</v>
      </c>
      <c r="G113" s="106"/>
      <c r="H113" s="106">
        <f>G113*F113</f>
        <v>0</v>
      </c>
      <c r="I113" s="169"/>
      <c r="J113" s="106"/>
      <c r="K113" s="169"/>
      <c r="L113" s="106"/>
      <c r="M113" s="224">
        <f>H113+J113+L113</f>
        <v>0</v>
      </c>
    </row>
    <row r="114" spans="1:13">
      <c r="A114" s="109"/>
      <c r="B114" s="204" t="s">
        <v>129</v>
      </c>
      <c r="C114" s="115" t="s">
        <v>181</v>
      </c>
      <c r="D114" s="109" t="s">
        <v>197</v>
      </c>
      <c r="E114" s="106">
        <v>2</v>
      </c>
      <c r="F114" s="106">
        <f>E114*F109</f>
        <v>2</v>
      </c>
      <c r="G114" s="106"/>
      <c r="H114" s="106">
        <f>F114*G114</f>
        <v>0</v>
      </c>
      <c r="I114" s="105"/>
      <c r="J114" s="106"/>
      <c r="K114" s="169"/>
      <c r="L114" s="106"/>
      <c r="M114" s="224">
        <f>H114+J114+L114</f>
        <v>0</v>
      </c>
    </row>
    <row r="115" spans="1:13">
      <c r="A115" s="109"/>
      <c r="B115" s="109" t="s">
        <v>90</v>
      </c>
      <c r="C115" s="107" t="s">
        <v>178</v>
      </c>
      <c r="D115" s="109" t="s">
        <v>20</v>
      </c>
      <c r="E115" s="106">
        <v>1.1000000000000001</v>
      </c>
      <c r="F115" s="116">
        <f>E115*F109</f>
        <v>1.1000000000000001</v>
      </c>
      <c r="G115" s="106"/>
      <c r="H115" s="106">
        <f>G115*F115</f>
        <v>0</v>
      </c>
      <c r="I115" s="169"/>
      <c r="J115" s="106"/>
      <c r="K115" s="169"/>
      <c r="L115" s="106"/>
      <c r="M115" s="224">
        <f>H115+J115+L115</f>
        <v>0</v>
      </c>
    </row>
    <row r="116" spans="1:13">
      <c r="A116" s="109"/>
      <c r="B116" s="109"/>
      <c r="C116" s="107" t="s">
        <v>19</v>
      </c>
      <c r="D116" s="109" t="s">
        <v>2</v>
      </c>
      <c r="E116" s="106">
        <v>7.0000000000000007E-2</v>
      </c>
      <c r="F116" s="117">
        <f>E116*F109</f>
        <v>7.0000000000000007E-2</v>
      </c>
      <c r="G116" s="109"/>
      <c r="H116" s="106">
        <f>F116*G116</f>
        <v>0</v>
      </c>
      <c r="I116" s="169"/>
      <c r="J116" s="106"/>
      <c r="K116" s="169"/>
      <c r="L116" s="106"/>
      <c r="M116" s="224">
        <f>H116+J116+L116</f>
        <v>0</v>
      </c>
    </row>
    <row r="117" spans="1:13">
      <c r="A117" s="200">
        <v>22</v>
      </c>
      <c r="B117" s="198" t="s">
        <v>48</v>
      </c>
      <c r="C117" s="199" t="s">
        <v>106</v>
      </c>
      <c r="D117" s="200" t="s">
        <v>5</v>
      </c>
      <c r="E117" s="200"/>
      <c r="F117" s="201">
        <f>SUM(F121:F121)</f>
        <v>1</v>
      </c>
      <c r="G117" s="200"/>
      <c r="H117" s="201"/>
      <c r="I117" s="200"/>
      <c r="J117" s="201"/>
      <c r="K117" s="200"/>
      <c r="L117" s="201"/>
      <c r="M117" s="201"/>
    </row>
    <row r="118" spans="1:13">
      <c r="A118" s="70"/>
      <c r="B118" s="1"/>
      <c r="C118" s="69" t="s">
        <v>10</v>
      </c>
      <c r="D118" s="70" t="s">
        <v>11</v>
      </c>
      <c r="E118" s="71">
        <f>3.89/10</f>
        <v>0.38900000000000001</v>
      </c>
      <c r="F118" s="72">
        <f>F117*E118</f>
        <v>0.38900000000000001</v>
      </c>
      <c r="G118" s="70"/>
      <c r="H118" s="72"/>
      <c r="I118" s="73"/>
      <c r="J118" s="72">
        <f>F118*I118</f>
        <v>0</v>
      </c>
      <c r="K118" s="70"/>
      <c r="L118" s="72"/>
      <c r="M118" s="224">
        <f>H118+J118+L118</f>
        <v>0</v>
      </c>
    </row>
    <row r="119" spans="1:13">
      <c r="A119" s="70"/>
      <c r="B119" s="1"/>
      <c r="C119" s="130" t="s">
        <v>13</v>
      </c>
      <c r="D119" s="131" t="s">
        <v>2</v>
      </c>
      <c r="E119" s="132">
        <f>1.51/10</f>
        <v>0.151</v>
      </c>
      <c r="F119" s="72">
        <f>F117*E119</f>
        <v>0.151</v>
      </c>
      <c r="G119" s="133"/>
      <c r="H119" s="133"/>
      <c r="I119" s="133"/>
      <c r="J119" s="134"/>
      <c r="K119" s="135"/>
      <c r="L119" s="136">
        <f>F119*K119</f>
        <v>0</v>
      </c>
      <c r="M119" s="224">
        <f>H119+J119+L119</f>
        <v>0</v>
      </c>
    </row>
    <row r="120" spans="1:13">
      <c r="A120" s="70"/>
      <c r="B120" s="1"/>
      <c r="C120" s="1" t="s">
        <v>16</v>
      </c>
      <c r="D120" s="70"/>
      <c r="E120" s="70"/>
      <c r="F120" s="72"/>
      <c r="G120" s="70"/>
      <c r="H120" s="72"/>
      <c r="I120" s="70"/>
      <c r="J120" s="72"/>
      <c r="K120" s="70"/>
      <c r="L120" s="72"/>
      <c r="M120" s="72"/>
    </row>
    <row r="121" spans="1:13" ht="27.6">
      <c r="A121" s="70"/>
      <c r="B121" s="1" t="s">
        <v>17</v>
      </c>
      <c r="C121" s="130" t="s">
        <v>133</v>
      </c>
      <c r="D121" s="131" t="s">
        <v>4</v>
      </c>
      <c r="E121" s="132"/>
      <c r="F121" s="72">
        <v>1</v>
      </c>
      <c r="G121" s="133"/>
      <c r="H121" s="133">
        <f>F121*G121</f>
        <v>0</v>
      </c>
      <c r="I121" s="133"/>
      <c r="J121" s="134"/>
      <c r="K121" s="135"/>
      <c r="L121" s="136"/>
      <c r="M121" s="224">
        <f>H121+J121+L121</f>
        <v>0</v>
      </c>
    </row>
    <row r="122" spans="1:13">
      <c r="A122" s="70"/>
      <c r="B122" s="1"/>
      <c r="C122" s="69"/>
      <c r="D122" s="70" t="s">
        <v>2</v>
      </c>
      <c r="E122" s="71">
        <f>0.24/10</f>
        <v>2.4E-2</v>
      </c>
      <c r="F122" s="72">
        <f>F117*E122</f>
        <v>2.4E-2</v>
      </c>
      <c r="G122" s="73"/>
      <c r="H122" s="72">
        <f>G122*F122</f>
        <v>0</v>
      </c>
      <c r="I122" s="70"/>
      <c r="J122" s="72"/>
      <c r="K122" s="70"/>
      <c r="L122" s="72"/>
      <c r="M122" s="224">
        <f>H122+J122+L122</f>
        <v>0</v>
      </c>
    </row>
    <row r="123" spans="1:13" ht="41.4">
      <c r="A123" s="225" t="s">
        <v>199</v>
      </c>
      <c r="B123" s="225" t="s">
        <v>34</v>
      </c>
      <c r="C123" s="332" t="s">
        <v>126</v>
      </c>
      <c r="D123" s="226" t="s">
        <v>5</v>
      </c>
      <c r="E123" s="226"/>
      <c r="F123" s="333">
        <v>3</v>
      </c>
      <c r="G123" s="227"/>
      <c r="H123" s="191"/>
      <c r="I123" s="226"/>
      <c r="J123" s="191"/>
      <c r="K123" s="226"/>
      <c r="L123" s="191"/>
      <c r="M123" s="191"/>
    </row>
    <row r="124" spans="1:13">
      <c r="A124" s="77"/>
      <c r="B124" s="84"/>
      <c r="C124" s="74" t="s">
        <v>14</v>
      </c>
      <c r="D124" s="75" t="s">
        <v>15</v>
      </c>
      <c r="E124" s="64">
        <v>2.1</v>
      </c>
      <c r="F124" s="76">
        <f>F123*E124</f>
        <v>6.3000000000000007</v>
      </c>
      <c r="G124" s="85"/>
      <c r="H124" s="76"/>
      <c r="I124" s="64"/>
      <c r="J124" s="76">
        <f>F124*I124</f>
        <v>0</v>
      </c>
      <c r="K124" s="75"/>
      <c r="L124" s="76"/>
      <c r="M124" s="224">
        <f>H124+J124+L124</f>
        <v>0</v>
      </c>
    </row>
    <row r="125" spans="1:13">
      <c r="A125" s="293"/>
      <c r="B125" s="86"/>
      <c r="C125" s="84" t="s">
        <v>21</v>
      </c>
      <c r="D125" s="84"/>
      <c r="E125" s="84"/>
      <c r="F125" s="79"/>
      <c r="G125" s="81"/>
      <c r="H125" s="79"/>
      <c r="I125" s="75"/>
      <c r="J125" s="79"/>
      <c r="K125" s="87"/>
      <c r="L125" s="79"/>
      <c r="M125" s="76"/>
    </row>
    <row r="126" spans="1:13" ht="27.6">
      <c r="A126" s="293"/>
      <c r="B126" s="77" t="s">
        <v>127</v>
      </c>
      <c r="C126" s="78" t="s">
        <v>123</v>
      </c>
      <c r="D126" s="84" t="s">
        <v>5</v>
      </c>
      <c r="E126" s="84"/>
      <c r="F126" s="80">
        <f>F123</f>
        <v>3</v>
      </c>
      <c r="G126" s="83"/>
      <c r="H126" s="79">
        <f>F126*G126</f>
        <v>0</v>
      </c>
      <c r="I126" s="75"/>
      <c r="J126" s="79"/>
      <c r="K126" s="87"/>
      <c r="L126" s="79"/>
      <c r="M126" s="224">
        <f>H126+J126+L126</f>
        <v>0</v>
      </c>
    </row>
    <row r="127" spans="1:13">
      <c r="A127" s="293"/>
      <c r="B127" s="86"/>
      <c r="C127" s="74" t="s">
        <v>19</v>
      </c>
      <c r="D127" s="84" t="s">
        <v>2</v>
      </c>
      <c r="E127" s="84">
        <v>2.11</v>
      </c>
      <c r="F127" s="79">
        <f>E127*F123</f>
        <v>6.33</v>
      </c>
      <c r="G127" s="82"/>
      <c r="H127" s="79">
        <f>F127*G127</f>
        <v>0</v>
      </c>
      <c r="I127" s="75"/>
      <c r="J127" s="79"/>
      <c r="K127" s="87"/>
      <c r="L127" s="79"/>
      <c r="M127" s="224">
        <f>H127+J127+L127</f>
        <v>0</v>
      </c>
    </row>
    <row r="128" spans="1:13">
      <c r="A128" s="362"/>
      <c r="B128" s="61"/>
      <c r="C128" s="74" t="s">
        <v>148</v>
      </c>
      <c r="D128" s="63"/>
      <c r="E128" s="65"/>
      <c r="F128" s="65"/>
      <c r="G128" s="68"/>
      <c r="H128" s="65"/>
      <c r="I128" s="63"/>
      <c r="J128" s="65"/>
      <c r="K128" s="63"/>
      <c r="L128" s="65"/>
      <c r="M128" s="65"/>
    </row>
    <row r="129" spans="1:13" ht="55.2">
      <c r="A129" s="211" t="s">
        <v>200</v>
      </c>
      <c r="B129" s="211" t="s">
        <v>49</v>
      </c>
      <c r="C129" s="295" t="s">
        <v>58</v>
      </c>
      <c r="D129" s="212" t="s">
        <v>51</v>
      </c>
      <c r="E129" s="212"/>
      <c r="F129" s="296">
        <f>(3.14*0.6*0.6*0.15+0.3*1+1.3*1.3*0.15)*F134</f>
        <v>0.72306000000000004</v>
      </c>
      <c r="G129" s="214"/>
      <c r="H129" s="214"/>
      <c r="I129" s="214"/>
      <c r="J129" s="214"/>
      <c r="K129" s="214"/>
      <c r="L129" s="214"/>
      <c r="M129" s="297"/>
    </row>
    <row r="130" spans="1:13">
      <c r="A130" s="293"/>
      <c r="B130" s="93"/>
      <c r="C130" s="93" t="s">
        <v>18</v>
      </c>
      <c r="D130" s="90" t="s">
        <v>11</v>
      </c>
      <c r="E130" s="91">
        <f>106/10</f>
        <v>10.6</v>
      </c>
      <c r="F130" s="91">
        <f>E130*F129</f>
        <v>7.6644360000000002</v>
      </c>
      <c r="G130" s="92"/>
      <c r="H130" s="95"/>
      <c r="I130" s="91"/>
      <c r="J130" s="91">
        <f>I130*F130</f>
        <v>0</v>
      </c>
      <c r="K130" s="92"/>
      <c r="L130" s="92"/>
      <c r="M130" s="224">
        <f>H130+J130+L130</f>
        <v>0</v>
      </c>
    </row>
    <row r="131" spans="1:13">
      <c r="A131" s="89"/>
      <c r="B131" s="93"/>
      <c r="C131" s="93" t="s">
        <v>13</v>
      </c>
      <c r="D131" s="90" t="s">
        <v>2</v>
      </c>
      <c r="E131" s="92">
        <f>71.4/10</f>
        <v>7.1400000000000006</v>
      </c>
      <c r="F131" s="95">
        <f>E131*F129</f>
        <v>5.162648400000001</v>
      </c>
      <c r="G131" s="92"/>
      <c r="H131" s="95"/>
      <c r="I131" s="95"/>
      <c r="J131" s="92"/>
      <c r="K131" s="96"/>
      <c r="L131" s="95">
        <f>K131*F131</f>
        <v>0</v>
      </c>
      <c r="M131" s="224">
        <f>H131+J131+L131</f>
        <v>0</v>
      </c>
    </row>
    <row r="132" spans="1:13">
      <c r="A132" s="363"/>
      <c r="B132" s="61"/>
      <c r="C132" s="61" t="s">
        <v>16</v>
      </c>
      <c r="D132" s="63"/>
      <c r="E132" s="63"/>
      <c r="F132" s="65"/>
      <c r="G132" s="63"/>
      <c r="H132" s="65"/>
      <c r="I132" s="63"/>
      <c r="J132" s="65"/>
      <c r="K132" s="63"/>
      <c r="L132" s="65"/>
      <c r="M132" s="165"/>
    </row>
    <row r="133" spans="1:13" ht="27.6">
      <c r="A133" s="293"/>
      <c r="B133" s="92" t="s">
        <v>71</v>
      </c>
      <c r="C133" s="93" t="s">
        <v>59</v>
      </c>
      <c r="D133" s="90" t="s">
        <v>5</v>
      </c>
      <c r="E133" s="91"/>
      <c r="F133" s="122">
        <v>1</v>
      </c>
      <c r="G133" s="137"/>
      <c r="H133" s="121">
        <f>G133*F133</f>
        <v>0</v>
      </c>
      <c r="I133" s="76"/>
      <c r="J133" s="75"/>
      <c r="K133" s="120"/>
      <c r="L133" s="120"/>
      <c r="M133" s="224">
        <f>H133+J133+L133</f>
        <v>0</v>
      </c>
    </row>
    <row r="134" spans="1:13" ht="27.6">
      <c r="A134" s="293"/>
      <c r="B134" s="92" t="s">
        <v>72</v>
      </c>
      <c r="C134" s="93" t="s">
        <v>60</v>
      </c>
      <c r="D134" s="90" t="s">
        <v>5</v>
      </c>
      <c r="E134" s="91"/>
      <c r="F134" s="122">
        <v>1</v>
      </c>
      <c r="G134" s="137"/>
      <c r="H134" s="137">
        <f>F134*G134</f>
        <v>0</v>
      </c>
      <c r="I134" s="76"/>
      <c r="J134" s="75"/>
      <c r="K134" s="120"/>
      <c r="L134" s="120"/>
      <c r="M134" s="224">
        <f>H134+J134+L134</f>
        <v>0</v>
      </c>
    </row>
    <row r="135" spans="1:13" ht="27.6">
      <c r="A135" s="293"/>
      <c r="B135" s="92" t="s">
        <v>73</v>
      </c>
      <c r="C135" s="93" t="s">
        <v>61</v>
      </c>
      <c r="D135" s="90" t="s">
        <v>5</v>
      </c>
      <c r="E135" s="91"/>
      <c r="F135" s="122">
        <v>1</v>
      </c>
      <c r="G135" s="137"/>
      <c r="H135" s="121">
        <f>F135*G135</f>
        <v>0</v>
      </c>
      <c r="I135" s="76"/>
      <c r="J135" s="75"/>
      <c r="K135" s="120"/>
      <c r="L135" s="120"/>
      <c r="M135" s="224">
        <f>H135+J135+L135</f>
        <v>0</v>
      </c>
    </row>
    <row r="136" spans="1:13" ht="27.6">
      <c r="A136" s="293"/>
      <c r="B136" s="92" t="s">
        <v>73</v>
      </c>
      <c r="C136" s="88" t="s">
        <v>62</v>
      </c>
      <c r="D136" s="90" t="s">
        <v>51</v>
      </c>
      <c r="E136" s="118">
        <f>1.57/10</f>
        <v>0.157</v>
      </c>
      <c r="F136" s="91">
        <f>E136*F129</f>
        <v>0.11352042000000001</v>
      </c>
      <c r="G136" s="120"/>
      <c r="H136" s="121">
        <f>G136*F136</f>
        <v>0</v>
      </c>
      <c r="I136" s="76"/>
      <c r="J136" s="75"/>
      <c r="K136" s="120"/>
      <c r="L136" s="120"/>
      <c r="M136" s="224">
        <f>H136+J136+L136</f>
        <v>0</v>
      </c>
    </row>
    <row r="137" spans="1:13" ht="27.6">
      <c r="A137" s="293"/>
      <c r="B137" s="93"/>
      <c r="C137" s="69" t="s">
        <v>50</v>
      </c>
      <c r="D137" s="90" t="s">
        <v>2</v>
      </c>
      <c r="E137" s="91">
        <f>56.1/10</f>
        <v>5.61</v>
      </c>
      <c r="F137" s="91">
        <f>E137*F129</f>
        <v>4.0563666000000005</v>
      </c>
      <c r="G137" s="96"/>
      <c r="H137" s="95">
        <f>G137*F137</f>
        <v>0</v>
      </c>
      <c r="I137" s="76"/>
      <c r="J137" s="75"/>
      <c r="K137" s="120"/>
      <c r="L137" s="120"/>
      <c r="M137" s="224">
        <f>H137+J137+L137</f>
        <v>0</v>
      </c>
    </row>
    <row r="138" spans="1:13" ht="27.6">
      <c r="A138" s="292">
        <v>25</v>
      </c>
      <c r="B138" s="211" t="s">
        <v>63</v>
      </c>
      <c r="C138" s="295" t="s">
        <v>64</v>
      </c>
      <c r="D138" s="212" t="s">
        <v>52</v>
      </c>
      <c r="E138" s="212"/>
      <c r="F138" s="214">
        <f>3.14*1.2*F133</f>
        <v>3.7679999999999998</v>
      </c>
      <c r="G138" s="214"/>
      <c r="H138" s="214"/>
      <c r="I138" s="214"/>
      <c r="J138" s="214"/>
      <c r="K138" s="214"/>
      <c r="L138" s="214"/>
      <c r="M138" s="297"/>
    </row>
    <row r="139" spans="1:13">
      <c r="A139" s="294"/>
      <c r="B139" s="123"/>
      <c r="C139" s="124" t="s">
        <v>57</v>
      </c>
      <c r="D139" s="90" t="s">
        <v>11</v>
      </c>
      <c r="E139" s="71">
        <f>33.6/100</f>
        <v>0.33600000000000002</v>
      </c>
      <c r="F139" s="95">
        <f>E139*F138</f>
        <v>1.2660480000000001</v>
      </c>
      <c r="G139" s="95"/>
      <c r="H139" s="95"/>
      <c r="I139" s="122"/>
      <c r="J139" s="95">
        <f>I139*F139</f>
        <v>0</v>
      </c>
      <c r="K139" s="95"/>
      <c r="L139" s="95"/>
      <c r="M139" s="224">
        <f>H139+J139+L139</f>
        <v>0</v>
      </c>
    </row>
    <row r="140" spans="1:13">
      <c r="A140" s="294"/>
      <c r="B140" s="123"/>
      <c r="C140" s="93" t="s">
        <v>9</v>
      </c>
      <c r="D140" s="92" t="s">
        <v>2</v>
      </c>
      <c r="E140" s="71">
        <f>1.5/100</f>
        <v>1.4999999999999999E-2</v>
      </c>
      <c r="F140" s="95">
        <f>E140*F138</f>
        <v>5.6519999999999994E-2</v>
      </c>
      <c r="G140" s="95"/>
      <c r="H140" s="95"/>
      <c r="I140" s="95"/>
      <c r="J140" s="95"/>
      <c r="K140" s="95"/>
      <c r="L140" s="95">
        <f>K140*F140</f>
        <v>0</v>
      </c>
      <c r="M140" s="224">
        <f>H140+J140+L140</f>
        <v>0</v>
      </c>
    </row>
    <row r="141" spans="1:13">
      <c r="A141" s="294"/>
      <c r="B141" s="89"/>
      <c r="C141" s="93" t="s">
        <v>135</v>
      </c>
      <c r="D141" s="92" t="s">
        <v>8</v>
      </c>
      <c r="E141" s="70">
        <f>0.24/100</f>
        <v>2.3999999999999998E-3</v>
      </c>
      <c r="F141" s="138">
        <f>E141*F138</f>
        <v>9.0431999999999995E-3</v>
      </c>
      <c r="G141" s="96"/>
      <c r="H141" s="95">
        <f>G141*F141</f>
        <v>0</v>
      </c>
      <c r="I141" s="95"/>
      <c r="J141" s="95"/>
      <c r="K141" s="95"/>
      <c r="L141" s="95"/>
      <c r="M141" s="224">
        <f>H141+J141+L141</f>
        <v>0</v>
      </c>
    </row>
    <row r="142" spans="1:13">
      <c r="A142" s="294"/>
      <c r="B142" s="123"/>
      <c r="C142" s="139" t="s">
        <v>1</v>
      </c>
      <c r="D142" s="92" t="s">
        <v>8</v>
      </c>
      <c r="E142" s="70">
        <f>0.24/100</f>
        <v>2.3999999999999998E-3</v>
      </c>
      <c r="F142" s="94">
        <f>E142*F138</f>
        <v>9.0431999999999995E-3</v>
      </c>
      <c r="G142" s="96"/>
      <c r="H142" s="95">
        <f>G142*F142</f>
        <v>0</v>
      </c>
      <c r="I142" s="95"/>
      <c r="J142" s="95"/>
      <c r="K142" s="95"/>
      <c r="L142" s="95"/>
      <c r="M142" s="224">
        <f>H142+J142+L142</f>
        <v>0</v>
      </c>
    </row>
    <row r="143" spans="1:13" ht="41.4">
      <c r="A143" s="364">
        <v>26</v>
      </c>
      <c r="B143" s="207" t="s">
        <v>107</v>
      </c>
      <c r="C143" s="306" t="s">
        <v>108</v>
      </c>
      <c r="D143" s="307" t="s">
        <v>3</v>
      </c>
      <c r="E143" s="307"/>
      <c r="F143" s="308">
        <v>40</v>
      </c>
      <c r="G143" s="307"/>
      <c r="H143" s="309"/>
      <c r="I143" s="307"/>
      <c r="J143" s="309"/>
      <c r="K143" s="307"/>
      <c r="L143" s="309"/>
      <c r="M143" s="309"/>
    </row>
    <row r="144" spans="1:13">
      <c r="A144" s="313"/>
      <c r="B144" s="215"/>
      <c r="C144" s="310" t="s">
        <v>14</v>
      </c>
      <c r="D144" s="205" t="s">
        <v>11</v>
      </c>
      <c r="E144" s="311">
        <f>13.4/100</f>
        <v>0.13400000000000001</v>
      </c>
      <c r="F144" s="312">
        <f>F143*E144</f>
        <v>5.36</v>
      </c>
      <c r="G144" s="313"/>
      <c r="H144" s="311"/>
      <c r="I144" s="314"/>
      <c r="J144" s="311">
        <f>I144*F144</f>
        <v>0</v>
      </c>
      <c r="K144" s="313"/>
      <c r="L144" s="311"/>
      <c r="M144" s="224">
        <f>H144+J144+L144</f>
        <v>0</v>
      </c>
    </row>
    <row r="145" spans="1:13">
      <c r="A145" s="313"/>
      <c r="B145" s="215" t="s">
        <v>116</v>
      </c>
      <c r="C145" s="206" t="s">
        <v>46</v>
      </c>
      <c r="D145" s="205" t="s">
        <v>12</v>
      </c>
      <c r="E145" s="315">
        <f>(7.49+4.29*4)/1000</f>
        <v>2.4649999999999998E-2</v>
      </c>
      <c r="F145" s="312">
        <f>F143*E145</f>
        <v>0.98599999999999999</v>
      </c>
      <c r="G145" s="313"/>
      <c r="H145" s="311"/>
      <c r="I145" s="311"/>
      <c r="J145" s="311"/>
      <c r="K145" s="311"/>
      <c r="L145" s="311">
        <f>K145*F145</f>
        <v>0</v>
      </c>
      <c r="M145" s="224">
        <f>H145+J145+L145</f>
        <v>0</v>
      </c>
    </row>
    <row r="146" spans="1:13" ht="26.4">
      <c r="A146" s="244">
        <v>27</v>
      </c>
      <c r="B146" s="209" t="s">
        <v>91</v>
      </c>
      <c r="C146" s="202" t="s">
        <v>182</v>
      </c>
      <c r="D146" s="210" t="s">
        <v>53</v>
      </c>
      <c r="E146" s="210"/>
      <c r="F146" s="335">
        <v>2</v>
      </c>
      <c r="G146" s="336"/>
      <c r="H146" s="337"/>
      <c r="I146" s="210"/>
      <c r="J146" s="337"/>
      <c r="K146" s="210"/>
      <c r="L146" s="337"/>
      <c r="M146" s="337"/>
    </row>
    <row r="147" spans="1:13">
      <c r="A147" s="109"/>
      <c r="B147" s="103"/>
      <c r="C147" s="107" t="s">
        <v>14</v>
      </c>
      <c r="D147" s="205" t="s">
        <v>11</v>
      </c>
      <c r="E147" s="105">
        <v>1.21</v>
      </c>
      <c r="F147" s="166">
        <f>F146*E147</f>
        <v>2.42</v>
      </c>
      <c r="G147" s="167"/>
      <c r="H147" s="108"/>
      <c r="I147" s="105"/>
      <c r="J147" s="108">
        <f>F147*I147</f>
        <v>0</v>
      </c>
      <c r="K147" s="105"/>
      <c r="L147" s="108"/>
      <c r="M147" s="224">
        <f>H147+J147+L147</f>
        <v>0</v>
      </c>
    </row>
    <row r="148" spans="1:13" ht="26.4">
      <c r="A148" s="245">
        <v>28</v>
      </c>
      <c r="B148" s="247" t="s">
        <v>84</v>
      </c>
      <c r="C148" s="248" t="s">
        <v>92</v>
      </c>
      <c r="D148" s="192" t="s">
        <v>3</v>
      </c>
      <c r="E148" s="192"/>
      <c r="F148" s="249">
        <f>F15+2</f>
        <v>4.4000000000000004</v>
      </c>
      <c r="G148" s="192"/>
      <c r="H148" s="190"/>
      <c r="I148" s="192"/>
      <c r="J148" s="188">
        <f>F148*I148</f>
        <v>0</v>
      </c>
      <c r="K148" s="192"/>
      <c r="L148" s="190"/>
      <c r="M148" s="188">
        <f>H148+J148+L148</f>
        <v>0</v>
      </c>
    </row>
    <row r="149" spans="1:13" ht="26.4">
      <c r="A149" s="245">
        <v>29</v>
      </c>
      <c r="B149" s="247" t="s">
        <v>93</v>
      </c>
      <c r="C149" s="248" t="s">
        <v>85</v>
      </c>
      <c r="D149" s="192" t="s">
        <v>86</v>
      </c>
      <c r="E149" s="192"/>
      <c r="F149" s="249">
        <v>8</v>
      </c>
      <c r="G149" s="192"/>
      <c r="H149" s="190"/>
      <c r="I149" s="192"/>
      <c r="J149" s="188"/>
      <c r="K149" s="192"/>
      <c r="L149" s="190">
        <f>K149*F149</f>
        <v>0</v>
      </c>
      <c r="M149" s="188">
        <f>H149+J149+L149</f>
        <v>0</v>
      </c>
    </row>
    <row r="150" spans="1:13">
      <c r="A150" s="353"/>
      <c r="B150" s="204"/>
      <c r="C150" s="107"/>
      <c r="D150" s="109"/>
      <c r="E150" s="109"/>
      <c r="F150" s="106"/>
      <c r="G150" s="127"/>
      <c r="H150" s="106"/>
      <c r="I150" s="105"/>
      <c r="J150" s="106"/>
      <c r="K150" s="169"/>
      <c r="L150" s="106"/>
      <c r="M150" s="106"/>
    </row>
    <row r="151" spans="1:13">
      <c r="A151" s="114"/>
      <c r="B151" s="114"/>
      <c r="C151" s="182" t="s">
        <v>7</v>
      </c>
      <c r="D151" s="112"/>
      <c r="E151" s="178"/>
      <c r="F151" s="181"/>
      <c r="G151" s="179"/>
      <c r="H151" s="180">
        <f>SUM(H8:H150)</f>
        <v>0</v>
      </c>
      <c r="I151" s="180"/>
      <c r="J151" s="180">
        <f>SUM(J8:J150)</f>
        <v>0</v>
      </c>
      <c r="K151" s="180"/>
      <c r="L151" s="180">
        <f>SUM(L8:L150)</f>
        <v>0</v>
      </c>
      <c r="M151" s="180">
        <f>SUM(M8:M150)</f>
        <v>0</v>
      </c>
    </row>
    <row r="152" spans="1:13">
      <c r="A152" s="114"/>
      <c r="B152" s="176"/>
      <c r="C152" s="111" t="s">
        <v>183</v>
      </c>
      <c r="D152" s="177">
        <v>0.03</v>
      </c>
      <c r="E152" s="178"/>
      <c r="F152" s="178"/>
      <c r="G152" s="179"/>
      <c r="H152" s="180">
        <f>D152*(H151-H25)</f>
        <v>0</v>
      </c>
      <c r="I152" s="181"/>
      <c r="J152" s="180"/>
      <c r="K152" s="181"/>
      <c r="L152" s="180"/>
      <c r="M152" s="180">
        <f>H152</f>
        <v>0</v>
      </c>
    </row>
    <row r="153" spans="1:13">
      <c r="A153" s="114"/>
      <c r="B153" s="114"/>
      <c r="C153" s="182" t="s">
        <v>7</v>
      </c>
      <c r="D153" s="112"/>
      <c r="E153" s="178"/>
      <c r="F153" s="181"/>
      <c r="G153" s="179"/>
      <c r="H153" s="180"/>
      <c r="I153" s="184"/>
      <c r="J153" s="180"/>
      <c r="K153" s="184"/>
      <c r="L153" s="180"/>
      <c r="M153" s="180">
        <f>M151+M152</f>
        <v>0</v>
      </c>
    </row>
    <row r="154" spans="1:13">
      <c r="A154" s="114"/>
      <c r="B154" s="183"/>
      <c r="C154" s="182" t="s">
        <v>184</v>
      </c>
      <c r="D154" s="183">
        <v>0.05</v>
      </c>
      <c r="E154" s="178"/>
      <c r="F154" s="181"/>
      <c r="G154" s="179"/>
      <c r="H154" s="184"/>
      <c r="I154" s="184"/>
      <c r="J154" s="184"/>
      <c r="K154" s="184"/>
      <c r="L154" s="184"/>
      <c r="M154" s="180">
        <f>M153*D154</f>
        <v>0</v>
      </c>
    </row>
    <row r="155" spans="1:13">
      <c r="A155" s="114"/>
      <c r="B155" s="114"/>
      <c r="C155" s="182" t="s">
        <v>7</v>
      </c>
      <c r="D155" s="112"/>
      <c r="E155" s="178"/>
      <c r="F155" s="181"/>
      <c r="G155" s="179"/>
      <c r="H155" s="184"/>
      <c r="I155" s="184"/>
      <c r="J155" s="184"/>
      <c r="K155" s="184"/>
      <c r="L155" s="184"/>
      <c r="M155" s="180">
        <f>M153+M154</f>
        <v>0</v>
      </c>
    </row>
    <row r="156" spans="1:13">
      <c r="A156" s="114"/>
      <c r="B156" s="183"/>
      <c r="C156" s="182" t="s">
        <v>185</v>
      </c>
      <c r="D156" s="177">
        <v>0.05</v>
      </c>
      <c r="E156" s="178"/>
      <c r="F156" s="181"/>
      <c r="G156" s="179"/>
      <c r="H156" s="184"/>
      <c r="I156" s="184"/>
      <c r="J156" s="184"/>
      <c r="K156" s="184"/>
      <c r="L156" s="184"/>
      <c r="M156" s="180">
        <f>M155*D156</f>
        <v>0</v>
      </c>
    </row>
    <row r="157" spans="1:13">
      <c r="A157" s="114"/>
      <c r="B157" s="114"/>
      <c r="C157" s="182" t="s">
        <v>7</v>
      </c>
      <c r="D157" s="178"/>
      <c r="E157" s="178"/>
      <c r="F157" s="181"/>
      <c r="G157" s="179"/>
      <c r="H157" s="184"/>
      <c r="I157" s="184"/>
      <c r="J157" s="184"/>
      <c r="K157" s="184"/>
      <c r="L157" s="184"/>
      <c r="M157" s="180">
        <f>M155+M156</f>
        <v>0</v>
      </c>
    </row>
  </sheetData>
  <mergeCells count="10">
    <mergeCell ref="A1:M1"/>
    <mergeCell ref="A2:M2"/>
    <mergeCell ref="B4:B5"/>
    <mergeCell ref="D4:D5"/>
    <mergeCell ref="E4:E5"/>
    <mergeCell ref="F4:F5"/>
    <mergeCell ref="G4:H4"/>
    <mergeCell ref="I4:J4"/>
    <mergeCell ref="K4:L4"/>
    <mergeCell ref="C4:C5"/>
  </mergeCells>
  <conditionalFormatting sqref="A101:B104 D101:M101 D104:M104 E102:L103 D105:L108">
    <cfRule type="cellIs" dxfId="17" priority="17" stopIfTrue="1" operator="equal">
      <formula>8223.307275</formula>
    </cfRule>
  </conditionalFormatting>
  <conditionalFormatting sqref="C102:C108">
    <cfRule type="cellIs" dxfId="16" priority="16" stopIfTrue="1" operator="equal">
      <formula>8223.307275</formula>
    </cfRule>
  </conditionalFormatting>
  <conditionalFormatting sqref="A123:M123 A125:M125 A124:L124 A126:L127 A132:M132 A130:L131 A138:M138 A133:L137 A139:L142 A128:M129">
    <cfRule type="cellIs" dxfId="15" priority="15" stopIfTrue="1" operator="equal">
      <formula>8223.307275</formula>
    </cfRule>
  </conditionalFormatting>
  <conditionalFormatting sqref="D54:F54 B54 H54:L54">
    <cfRule type="cellIs" dxfId="14" priority="14" stopIfTrue="1" operator="equal">
      <formula>8223.307275</formula>
    </cfRule>
  </conditionalFormatting>
  <conditionalFormatting sqref="B46:B47 B49:B50 D52:F53 H52:L53">
    <cfRule type="cellIs" dxfId="13" priority="13" stopIfTrue="1" operator="equal">
      <formula>8223.307275</formula>
    </cfRule>
  </conditionalFormatting>
  <conditionalFormatting sqref="D46:M46 E48:J48 L48 E50:M50 E51:F51 H51:L51 D48:D50 E47:L47 E49:L49">
    <cfRule type="cellIs" dxfId="12" priority="12" stopIfTrue="1" operator="equal">
      <formula>8223.307275</formula>
    </cfRule>
  </conditionalFormatting>
  <conditionalFormatting sqref="C46:C49 C51:C54">
    <cfRule type="cellIs" dxfId="11" priority="11" stopIfTrue="1" operator="equal">
      <formula>8223.307275</formula>
    </cfRule>
  </conditionalFormatting>
  <conditionalFormatting sqref="A47:A54">
    <cfRule type="cellIs" dxfId="10" priority="10" stopIfTrue="1" operator="equal">
      <formula>8223.307275</formula>
    </cfRule>
  </conditionalFormatting>
  <conditionalFormatting sqref="K48">
    <cfRule type="cellIs" dxfId="9" priority="9" stopIfTrue="1" operator="equal">
      <formula>8223.307275</formula>
    </cfRule>
  </conditionalFormatting>
  <conditionalFormatting sqref="G54">
    <cfRule type="cellIs" dxfId="8" priority="8" stopIfTrue="1" operator="equal">
      <formula>8223.307275</formula>
    </cfRule>
  </conditionalFormatting>
  <conditionalFormatting sqref="G53">
    <cfRule type="cellIs" dxfId="7" priority="7" stopIfTrue="1" operator="equal">
      <formula>8223.307275</formula>
    </cfRule>
  </conditionalFormatting>
  <conditionalFormatting sqref="A109:B112 D109:M109 D112:M112 E110:L111 E113:L116">
    <cfRule type="cellIs" dxfId="6" priority="6" stopIfTrue="1" operator="equal">
      <formula>8223.307275</formula>
    </cfRule>
  </conditionalFormatting>
  <conditionalFormatting sqref="C110:C116">
    <cfRule type="cellIs" dxfId="5" priority="5" stopIfTrue="1" operator="equal">
      <formula>8223.307275</formula>
    </cfRule>
  </conditionalFormatting>
  <conditionalFormatting sqref="C117:M117 C120:M120 C118:L119 C122:L122">
    <cfRule type="cellIs" dxfId="4" priority="4" stopIfTrue="1" operator="equal">
      <formula>8223.307275</formula>
    </cfRule>
  </conditionalFormatting>
  <conditionalFormatting sqref="D113:D116">
    <cfRule type="cellIs" dxfId="2" priority="2" stopIfTrue="1" operator="equal">
      <formula>8223.307275</formula>
    </cfRule>
  </conditionalFormatting>
  <conditionalFormatting sqref="C121:L121">
    <cfRule type="cellIs" dxfId="1" priority="1" stopIfTrue="1" operator="equal">
      <formula>8223.307275</formula>
    </cfRule>
  </conditionalFormatting>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განმარტ. ბარათი</vt:lpstr>
      <vt:lpstr>ნაკრები</vt:lpstr>
      <vt:lpstr>5</vt:lpstr>
      <vt:lpstr>5-6</vt:lpstr>
      <vt:lpstr>'5'!Print_Area</vt:lpstr>
      <vt:lpstr>'5-6'!Print_Area</vt:lpstr>
      <vt:lpstr>'განმარტ. ბარათი'!Print_Area</vt:lpstr>
      <vt:lpstr>ნაკრები!Print_Area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Ketevan Esvanjia I CENN</cp:lastModifiedBy>
  <cp:lastPrinted>2020-09-21T11:40:37Z</cp:lastPrinted>
  <dcterms:created xsi:type="dcterms:W3CDTF">2018-03-25T12:24:02Z</dcterms:created>
  <dcterms:modified xsi:type="dcterms:W3CDTF">2022-07-18T08:45:48Z</dcterms:modified>
</cp:coreProperties>
</file>